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F:\QUEJAS 2022\PAGINA WEB\NATHALY\"/>
    </mc:Choice>
  </mc:AlternateContent>
  <bookViews>
    <workbookView xWindow="0" yWindow="0" windowWidth="20490" windowHeight="7650" activeTab="1"/>
  </bookViews>
  <sheets>
    <sheet name="Instructivo" sheetId="4" r:id="rId1"/>
    <sheet name="Reporte Seguimiento" sheetId="1" r:id="rId2"/>
    <sheet name="Evaluación" sheetId="3" r:id="rId3"/>
  </sheets>
  <externalReferences>
    <externalReference r:id="rId4"/>
    <externalReference r:id="rId5"/>
  </externalReferences>
  <definedNames>
    <definedName name="Comunicaciones" localSheetId="0">#REF!</definedName>
    <definedName name="Comunicaciones">#REF!</definedName>
    <definedName name="d" localSheetId="0">#REF!</definedName>
    <definedName name="d">#REF!</definedName>
    <definedName name="fr" localSheetId="0">#REF!</definedName>
    <definedName name="fr">#REF!</definedName>
    <definedName name="goal41" localSheetId="0">'[1]Lineamiento Estratégico'!#REF!</definedName>
    <definedName name="goal41">'[1]Lineamiento Estratégico'!#REF!</definedName>
    <definedName name="lineamiento1">[1]Estrategias!$B$3:$B$22</definedName>
    <definedName name="Lineamiento2">[1]Estrategias!$C$3:$C$12</definedName>
    <definedName name="Lineamiento3">[1]Estrategias!$D$3:$D$19</definedName>
    <definedName name="Lineamiento4">[1]Estrategias!$E$3:$E$17</definedName>
    <definedName name="Lineamiento5">[1]Estrategias!$F$3:$F$28</definedName>
    <definedName name="LISTAD" localSheetId="0">#REF!</definedName>
    <definedName name="LISTAD">#REF!</definedName>
    <definedName name="LISTAF" localSheetId="0">#REF!</definedName>
    <definedName name="LISTAF">#REF!</definedName>
    <definedName name="PCUENTAS2020" localSheetId="0">#REF!</definedName>
    <definedName name="PCUENTAS2020">#REF!</definedName>
    <definedName name="Senalador" localSheetId="0">#REF!</definedName>
    <definedName name="Senalador">#REF!</definedName>
    <definedName name="TRIM1">'[2]C. General'!$E$4:$E$46</definedName>
    <definedName name="Unidades">'[2]C. General'!$C$4:$C$46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 l="1"/>
  <c r="U17" i="1" l="1"/>
  <c r="Y24" i="3" l="1"/>
  <c r="Y23" i="3"/>
  <c r="F24" i="3" l="1"/>
  <c r="G24" i="3"/>
  <c r="F25" i="3"/>
  <c r="G25" i="3"/>
  <c r="F26" i="3"/>
  <c r="G26" i="3"/>
  <c r="F27" i="3"/>
  <c r="G27" i="3"/>
  <c r="F28" i="3"/>
  <c r="G28" i="3"/>
  <c r="F29" i="3"/>
  <c r="G29" i="3"/>
  <c r="F30" i="3"/>
  <c r="G30" i="3"/>
  <c r="F31" i="3"/>
  <c r="G31" i="3"/>
  <c r="F32" i="3"/>
  <c r="G32" i="3"/>
  <c r="F33" i="3"/>
  <c r="G33" i="3"/>
  <c r="F34" i="3"/>
  <c r="G34" i="3"/>
  <c r="F35" i="3"/>
  <c r="G35" i="3"/>
  <c r="F36" i="3"/>
  <c r="G36" i="3"/>
  <c r="H23" i="3"/>
  <c r="G23" i="3"/>
  <c r="F23" i="3"/>
  <c r="B9" i="1" l="1"/>
  <c r="B2" i="1"/>
  <c r="B2" i="3"/>
  <c r="I24" i="3"/>
  <c r="I25" i="3"/>
  <c r="I26" i="3"/>
  <c r="I27" i="3"/>
  <c r="I28" i="3"/>
  <c r="I29" i="3"/>
  <c r="I30" i="3"/>
  <c r="I31" i="3"/>
  <c r="I32" i="3"/>
  <c r="I33" i="3"/>
  <c r="I34" i="3"/>
  <c r="I35" i="3"/>
  <c r="I36" i="3"/>
  <c r="I23" i="3"/>
  <c r="B19" i="3"/>
  <c r="H24" i="3"/>
  <c r="H25" i="3"/>
  <c r="H26" i="3"/>
  <c r="H27" i="3"/>
  <c r="H28" i="3"/>
  <c r="H29" i="3"/>
  <c r="H30" i="3"/>
  <c r="H31" i="3"/>
  <c r="H32" i="3"/>
  <c r="H33" i="3"/>
  <c r="H34" i="3"/>
  <c r="H35" i="3"/>
  <c r="H36" i="3"/>
  <c r="B24" i="3" l="1"/>
  <c r="X24" i="3" s="1"/>
  <c r="C24" i="3"/>
  <c r="D24" i="3"/>
  <c r="E24" i="3"/>
  <c r="B26" i="3"/>
  <c r="X25" i="3" s="1"/>
  <c r="C26" i="3"/>
  <c r="D26" i="3"/>
  <c r="E26" i="3"/>
  <c r="B27" i="3"/>
  <c r="X26" i="3" s="1"/>
  <c r="C27" i="3"/>
  <c r="D27" i="3"/>
  <c r="E27" i="3"/>
  <c r="B29" i="3"/>
  <c r="X27" i="3" s="1"/>
  <c r="C29" i="3"/>
  <c r="D29" i="3"/>
  <c r="E29" i="3"/>
  <c r="B31" i="3"/>
  <c r="X28" i="3" s="1"/>
  <c r="C31" i="3"/>
  <c r="D31" i="3"/>
  <c r="E31" i="3"/>
  <c r="B32" i="3"/>
  <c r="X29" i="3" s="1"/>
  <c r="C32" i="3"/>
  <c r="D32" i="3"/>
  <c r="E32" i="3"/>
  <c r="B34" i="3"/>
  <c r="X30" i="3" s="1"/>
  <c r="C34" i="3"/>
  <c r="D34" i="3"/>
  <c r="E34" i="3"/>
  <c r="B35" i="3"/>
  <c r="X31" i="3" s="1"/>
  <c r="C35" i="3"/>
  <c r="D35" i="3"/>
  <c r="E35" i="3"/>
  <c r="B36" i="3"/>
  <c r="X32" i="3" s="1"/>
  <c r="C36" i="3"/>
  <c r="D36" i="3"/>
  <c r="E36" i="3"/>
  <c r="C23" i="3"/>
  <c r="D23" i="3"/>
  <c r="E23" i="3"/>
  <c r="B23" i="3"/>
  <c r="X23" i="3" s="1"/>
  <c r="AG12" i="1"/>
  <c r="AI12" i="1" s="1"/>
  <c r="AG13" i="1"/>
  <c r="AG14" i="1"/>
  <c r="AG15" i="1"/>
  <c r="AG16" i="1"/>
  <c r="AG17" i="1"/>
  <c r="AG18" i="1"/>
  <c r="AG19" i="1"/>
  <c r="AG20" i="1"/>
  <c r="AG21" i="1"/>
  <c r="AG22" i="1"/>
  <c r="AG23" i="1"/>
  <c r="AG24" i="1"/>
  <c r="AG25" i="1"/>
  <c r="BA13" i="1"/>
  <c r="S24" i="3" s="1"/>
  <c r="BA14" i="1"/>
  <c r="S25" i="3" s="1"/>
  <c r="BA15" i="1"/>
  <c r="S26" i="3" s="1"/>
  <c r="BA16" i="1"/>
  <c r="S27" i="3" s="1"/>
  <c r="BA17" i="1"/>
  <c r="S28" i="3" s="1"/>
  <c r="BA18" i="1"/>
  <c r="S29" i="3" s="1"/>
  <c r="BA19" i="1"/>
  <c r="S30" i="3" s="1"/>
  <c r="BA20" i="1"/>
  <c r="S31" i="3" s="1"/>
  <c r="BA21" i="1"/>
  <c r="S32" i="3" s="1"/>
  <c r="BA22" i="1"/>
  <c r="S33" i="3" s="1"/>
  <c r="BA23" i="1"/>
  <c r="S34" i="3" s="1"/>
  <c r="BA24" i="1"/>
  <c r="S35" i="3" s="1"/>
  <c r="BA25" i="1"/>
  <c r="S36" i="3" s="1"/>
  <c r="BA12" i="1"/>
  <c r="S23" i="3" s="1"/>
  <c r="AQ13" i="1"/>
  <c r="AQ14" i="1"/>
  <c r="AQ15" i="1"/>
  <c r="AQ16" i="1"/>
  <c r="AQ17" i="1"/>
  <c r="AQ18" i="1"/>
  <c r="AQ19" i="1"/>
  <c r="AQ20" i="1"/>
  <c r="AQ21" i="1"/>
  <c r="AQ22" i="1"/>
  <c r="AQ23" i="1"/>
  <c r="AQ24" i="1"/>
  <c r="AQ25" i="1"/>
  <c r="AQ12" i="1"/>
  <c r="V13" i="1"/>
  <c r="W13" i="1"/>
  <c r="J24" i="3" s="1"/>
  <c r="AF13" i="1"/>
  <c r="AP13" i="1"/>
  <c r="AZ13" i="1"/>
  <c r="V14" i="1"/>
  <c r="W14" i="1"/>
  <c r="J25" i="3" s="1"/>
  <c r="AF14" i="1"/>
  <c r="AP14" i="1"/>
  <c r="AZ14" i="1"/>
  <c r="V15" i="1"/>
  <c r="W15" i="1"/>
  <c r="J26" i="3" s="1"/>
  <c r="AF15" i="1"/>
  <c r="AP15" i="1"/>
  <c r="AZ15" i="1"/>
  <c r="V16" i="1"/>
  <c r="W16" i="1"/>
  <c r="J27" i="3" s="1"/>
  <c r="AF16" i="1"/>
  <c r="AP16" i="1"/>
  <c r="AZ16" i="1"/>
  <c r="V17" i="1"/>
  <c r="W17" i="1"/>
  <c r="AF17" i="1"/>
  <c r="AP17" i="1"/>
  <c r="AZ17" i="1"/>
  <c r="V18" i="1"/>
  <c r="W18" i="1"/>
  <c r="J29" i="3" s="1"/>
  <c r="AF18" i="1"/>
  <c r="AP18" i="1"/>
  <c r="AZ18" i="1"/>
  <c r="V19" i="1"/>
  <c r="W19" i="1"/>
  <c r="J30" i="3" s="1"/>
  <c r="AF19" i="1"/>
  <c r="AP19" i="1"/>
  <c r="AZ19" i="1"/>
  <c r="V20" i="1"/>
  <c r="W20" i="1"/>
  <c r="J31" i="3" s="1"/>
  <c r="AF20" i="1"/>
  <c r="AP20" i="1"/>
  <c r="AZ20" i="1"/>
  <c r="V21" i="1"/>
  <c r="W21" i="1"/>
  <c r="J32" i="3" s="1"/>
  <c r="AF21" i="1"/>
  <c r="AP21" i="1"/>
  <c r="AZ21" i="1"/>
  <c r="V22" i="1"/>
  <c r="W22" i="1"/>
  <c r="J33" i="3" s="1"/>
  <c r="AF22" i="1"/>
  <c r="AP22" i="1"/>
  <c r="AZ22" i="1"/>
  <c r="V23" i="1"/>
  <c r="W23" i="1"/>
  <c r="J34" i="3" s="1"/>
  <c r="AF23" i="1"/>
  <c r="AP23" i="1"/>
  <c r="AZ23" i="1"/>
  <c r="V24" i="1"/>
  <c r="W24" i="1"/>
  <c r="J35" i="3" s="1"/>
  <c r="AF24" i="1"/>
  <c r="AP24" i="1"/>
  <c r="AZ24" i="1"/>
  <c r="V25" i="1"/>
  <c r="W25" i="1"/>
  <c r="J36" i="3" s="1"/>
  <c r="AF25" i="1"/>
  <c r="AP25" i="1"/>
  <c r="AZ25" i="1"/>
  <c r="AZ12" i="1"/>
  <c r="AP12" i="1"/>
  <c r="M34" i="3" l="1"/>
  <c r="AH23" i="1"/>
  <c r="N34" i="3" s="1"/>
  <c r="O34" i="3" s="1"/>
  <c r="P36" i="3"/>
  <c r="AR25" i="1"/>
  <c r="Q36" i="3" s="1"/>
  <c r="R36" i="3" s="1"/>
  <c r="P32" i="3"/>
  <c r="AR21" i="1"/>
  <c r="Q32" i="3" s="1"/>
  <c r="P28" i="3"/>
  <c r="AR17" i="1"/>
  <c r="Q28" i="3" s="1"/>
  <c r="M33" i="3"/>
  <c r="AH22" i="1"/>
  <c r="N33" i="3" s="1"/>
  <c r="M29" i="3"/>
  <c r="AH18" i="1"/>
  <c r="N29" i="3" s="1"/>
  <c r="P33" i="3"/>
  <c r="AR22" i="1"/>
  <c r="Q33" i="3" s="1"/>
  <c r="M30" i="3"/>
  <c r="AH19" i="1"/>
  <c r="N30" i="3" s="1"/>
  <c r="O29" i="3" s="1"/>
  <c r="P35" i="3"/>
  <c r="AR24" i="1"/>
  <c r="Q35" i="3" s="1"/>
  <c r="R35" i="3" s="1"/>
  <c r="P31" i="3"/>
  <c r="AR20" i="1"/>
  <c r="Q31" i="3" s="1"/>
  <c r="R31" i="3" s="1"/>
  <c r="P27" i="3"/>
  <c r="AR16" i="1"/>
  <c r="Q27" i="3" s="1"/>
  <c r="M36" i="3"/>
  <c r="AH25" i="1"/>
  <c r="N36" i="3" s="1"/>
  <c r="O36" i="3" s="1"/>
  <c r="M32" i="3"/>
  <c r="AH21" i="1"/>
  <c r="N32" i="3" s="1"/>
  <c r="O32" i="3" s="1"/>
  <c r="M28" i="3"/>
  <c r="AH17" i="1"/>
  <c r="N28" i="3" s="1"/>
  <c r="P29" i="3"/>
  <c r="AR18" i="1"/>
  <c r="Q29" i="3" s="1"/>
  <c r="M26" i="3"/>
  <c r="AH15" i="1"/>
  <c r="N26" i="3" s="1"/>
  <c r="O26" i="3" s="1"/>
  <c r="P34" i="3"/>
  <c r="AR23" i="1"/>
  <c r="Q34" i="3" s="1"/>
  <c r="R34" i="3" s="1"/>
  <c r="P30" i="3"/>
  <c r="AR19" i="1"/>
  <c r="Q30" i="3" s="1"/>
  <c r="P26" i="3"/>
  <c r="AR15" i="1"/>
  <c r="Q26" i="3" s="1"/>
  <c r="R26" i="3" s="1"/>
  <c r="M35" i="3"/>
  <c r="AH24" i="1"/>
  <c r="N35" i="3" s="1"/>
  <c r="O35" i="3" s="1"/>
  <c r="M31" i="3"/>
  <c r="AH20" i="1"/>
  <c r="N31" i="3" s="1"/>
  <c r="O31" i="3" s="1"/>
  <c r="M27" i="3"/>
  <c r="AH16" i="1"/>
  <c r="N27" i="3" s="1"/>
  <c r="O27" i="3" s="1"/>
  <c r="M25" i="3"/>
  <c r="AH14" i="1"/>
  <c r="N25" i="3" s="1"/>
  <c r="P25" i="3"/>
  <c r="AR14" i="1"/>
  <c r="Q25" i="3" s="1"/>
  <c r="M24" i="3"/>
  <c r="AH13" i="1"/>
  <c r="N24" i="3" s="1"/>
  <c r="O24" i="3" s="1"/>
  <c r="P24" i="3"/>
  <c r="AR13" i="1"/>
  <c r="Q24" i="3" s="1"/>
  <c r="R24" i="3" s="1"/>
  <c r="P23" i="3"/>
  <c r="AR12" i="1"/>
  <c r="Q23" i="3" s="1"/>
  <c r="R23" i="3" s="1"/>
  <c r="M23" i="3"/>
  <c r="AH12" i="1"/>
  <c r="N23" i="3" s="1"/>
  <c r="O23" i="3" s="1"/>
  <c r="Y22" i="1"/>
  <c r="Y18" i="1"/>
  <c r="Y13" i="1"/>
  <c r="X23" i="1"/>
  <c r="K34" i="3" s="1"/>
  <c r="L34" i="3" s="1"/>
  <c r="X19" i="1"/>
  <c r="K30" i="3" s="1"/>
  <c r="X14" i="1"/>
  <c r="K25" i="3" s="1"/>
  <c r="BB16" i="1"/>
  <c r="T27" i="3" s="1"/>
  <c r="BB20" i="1"/>
  <c r="T31" i="3" s="1"/>
  <c r="U31" i="3" s="1"/>
  <c r="BB24" i="1"/>
  <c r="T35" i="3" s="1"/>
  <c r="U35" i="3" s="1"/>
  <c r="AI15" i="1"/>
  <c r="AI19" i="1"/>
  <c r="AI23" i="1"/>
  <c r="AS17" i="1"/>
  <c r="AS21" i="1"/>
  <c r="AS25" i="1"/>
  <c r="BC18" i="1"/>
  <c r="BC22" i="1"/>
  <c r="Y25" i="1"/>
  <c r="Y21" i="1"/>
  <c r="Y16" i="1"/>
  <c r="X22" i="1"/>
  <c r="K33" i="3" s="1"/>
  <c r="X18" i="1"/>
  <c r="K29" i="3" s="1"/>
  <c r="X13" i="1"/>
  <c r="K24" i="3" s="1"/>
  <c r="BB17" i="1"/>
  <c r="T28" i="3" s="1"/>
  <c r="BB21" i="1"/>
  <c r="T32" i="3" s="1"/>
  <c r="BB25" i="1"/>
  <c r="T36" i="3" s="1"/>
  <c r="U36" i="3" s="1"/>
  <c r="AI16" i="1"/>
  <c r="AI20" i="1"/>
  <c r="AI24" i="1"/>
  <c r="AS18" i="1"/>
  <c r="AS22" i="1"/>
  <c r="BC14" i="1"/>
  <c r="BC19" i="1"/>
  <c r="BC23" i="1"/>
  <c r="Y24" i="1"/>
  <c r="Y20" i="1"/>
  <c r="Y15" i="1"/>
  <c r="X25" i="1"/>
  <c r="K36" i="3" s="1"/>
  <c r="L36" i="3" s="1"/>
  <c r="X21" i="1"/>
  <c r="K32" i="3" s="1"/>
  <c r="X16" i="1"/>
  <c r="K27" i="3" s="1"/>
  <c r="BB13" i="1"/>
  <c r="T24" i="3" s="1"/>
  <c r="BB18" i="1"/>
  <c r="T29" i="3" s="1"/>
  <c r="BB22" i="1"/>
  <c r="T33" i="3" s="1"/>
  <c r="AI17" i="1"/>
  <c r="AI21" i="1"/>
  <c r="AI25" i="1"/>
  <c r="AS19" i="1"/>
  <c r="AS23" i="1"/>
  <c r="BC16" i="1"/>
  <c r="BC20" i="1"/>
  <c r="BC24" i="1"/>
  <c r="X17" i="1"/>
  <c r="K28" i="3" s="1"/>
  <c r="J28" i="3"/>
  <c r="Y23" i="1"/>
  <c r="Y19" i="1"/>
  <c r="Y14" i="1"/>
  <c r="X24" i="1"/>
  <c r="K35" i="3" s="1"/>
  <c r="L35" i="3" s="1"/>
  <c r="X20" i="1"/>
  <c r="K31" i="3" s="1"/>
  <c r="L31" i="3" s="1"/>
  <c r="X15" i="1"/>
  <c r="K26" i="3" s="1"/>
  <c r="L26" i="3" s="1"/>
  <c r="BB14" i="1"/>
  <c r="T25" i="3" s="1"/>
  <c r="BB19" i="1"/>
  <c r="T30" i="3" s="1"/>
  <c r="BB23" i="1"/>
  <c r="T34" i="3" s="1"/>
  <c r="U34" i="3" s="1"/>
  <c r="AI14" i="1"/>
  <c r="AI18" i="1"/>
  <c r="AI22" i="1"/>
  <c r="AS16" i="1"/>
  <c r="AS20" i="1"/>
  <c r="AS24" i="1"/>
  <c r="BC17" i="1"/>
  <c r="BC21" i="1"/>
  <c r="BC25" i="1"/>
  <c r="BC15" i="1"/>
  <c r="BB15" i="1"/>
  <c r="T26" i="3" s="1"/>
  <c r="U26" i="3" s="1"/>
  <c r="AS14" i="1"/>
  <c r="BC12" i="1"/>
  <c r="AS12" i="1"/>
  <c r="AS13" i="1"/>
  <c r="BB12" i="1"/>
  <c r="T23" i="3" s="1"/>
  <c r="U23" i="3" s="1"/>
  <c r="AI13" i="1"/>
  <c r="AS15" i="1"/>
  <c r="BC13" i="1"/>
  <c r="Y17" i="1"/>
  <c r="W12" i="1"/>
  <c r="AF12" i="1"/>
  <c r="V12" i="1"/>
  <c r="L32" i="3" l="1"/>
  <c r="R32" i="3"/>
  <c r="U32" i="3"/>
  <c r="U29" i="3"/>
  <c r="L29" i="3"/>
  <c r="R29" i="3"/>
  <c r="L27" i="3"/>
  <c r="U27" i="3"/>
  <c r="R27" i="3"/>
  <c r="L24" i="3"/>
  <c r="U24" i="3"/>
  <c r="Z24" i="3"/>
  <c r="Z32" i="3"/>
  <c r="Z27" i="3"/>
  <c r="Z23" i="3"/>
  <c r="O37" i="3"/>
  <c r="Z28" i="3"/>
  <c r="Z25" i="3"/>
  <c r="Z30" i="3"/>
  <c r="Z26" i="3"/>
  <c r="Z31" i="3"/>
  <c r="Z29" i="3"/>
  <c r="Y32" i="3"/>
  <c r="Y31" i="3"/>
  <c r="Y30" i="3"/>
  <c r="Y29" i="3"/>
  <c r="Y28" i="3"/>
  <c r="Y27" i="3"/>
  <c r="Y26" i="3"/>
  <c r="Y25" i="3"/>
  <c r="J23" i="3"/>
  <c r="Y12" i="1"/>
  <c r="X12" i="1"/>
  <c r="K23" i="3" s="1"/>
  <c r="L23" i="3" s="1"/>
  <c r="L37" i="3" l="1"/>
  <c r="R37" i="3"/>
  <c r="U37" i="3"/>
  <c r="Y37" i="3"/>
  <c r="Z37" i="3" s="1"/>
</calcChain>
</file>

<file path=xl/comments1.xml><?xml version="1.0" encoding="utf-8"?>
<comments xmlns="http://schemas.openxmlformats.org/spreadsheetml/2006/main">
  <authors>
    <author>Marlon Guevara</author>
  </authors>
  <commentList>
    <comment ref="Z21" authorId="0" shapeId="0">
      <text>
        <r>
          <rPr>
            <b/>
            <sz val="9"/>
            <color indexed="81"/>
            <rFont val="Tahoma"/>
            <family val="2"/>
          </rPr>
          <t>Marlon Guevara:</t>
        </r>
        <r>
          <rPr>
            <sz val="9"/>
            <color indexed="81"/>
            <rFont val="Tahoma"/>
            <family val="2"/>
          </rPr>
          <t xml:space="preserve">
Avance promedio de las actividades. </t>
        </r>
      </text>
    </comment>
  </commentList>
</comments>
</file>

<file path=xl/sharedStrings.xml><?xml version="1.0" encoding="utf-8"?>
<sst xmlns="http://schemas.openxmlformats.org/spreadsheetml/2006/main" count="451" uniqueCount="195">
  <si>
    <t xml:space="preserve"> </t>
  </si>
  <si>
    <t>No.</t>
  </si>
  <si>
    <t>Ponderación</t>
  </si>
  <si>
    <t>Actividad General</t>
  </si>
  <si>
    <t>Tareas</t>
  </si>
  <si>
    <t>Meta</t>
  </si>
  <si>
    <t>Lineamiento</t>
  </si>
  <si>
    <t>Estrategia</t>
  </si>
  <si>
    <t>Indicador asociado</t>
  </si>
  <si>
    <t>Fórmula del Indicador</t>
  </si>
  <si>
    <t>Reporte Seguimiento al Trimestre I</t>
  </si>
  <si>
    <t>Reporte cualitativo</t>
  </si>
  <si>
    <r>
      <rPr>
        <b/>
        <sz val="12"/>
        <color theme="1"/>
        <rFont val="Calibri"/>
        <family val="2"/>
        <scheme val="minor"/>
      </rPr>
      <t>Dificultades</t>
    </r>
    <r>
      <rPr>
        <b/>
        <sz val="11"/>
        <color theme="1"/>
        <rFont val="Calibri"/>
        <family val="2"/>
        <scheme val="minor"/>
      </rPr>
      <t xml:space="preserve">
</t>
    </r>
    <r>
      <rPr>
        <sz val="11"/>
        <color theme="1"/>
        <rFont val="Calibri"/>
        <family val="2"/>
        <scheme val="minor"/>
      </rPr>
      <t xml:space="preserve">Establezca las dificultades asociadas a la implementación de la actividad general y la consecución de las metas planteadas. </t>
    </r>
  </si>
  <si>
    <t>Reporte Seguimiento al Trimestre II</t>
  </si>
  <si>
    <t xml:space="preserve">Observaciones Oficina Asesora de Planeación y Control </t>
  </si>
  <si>
    <t xml:space="preserve">Armonización PED 2018-2030 - PI </t>
  </si>
  <si>
    <t>Describa las acciones implementadas en el marco de la actividad general, incluya los logros asociados.</t>
  </si>
  <si>
    <t xml:space="preserve">Relacione los productos y evidencias resultantes de las acciones establecidas en el espacio anterior, tenga en cuenta que deberán estar cargados en el drive respectivo. </t>
  </si>
  <si>
    <t xml:space="preserve">De acuerdo con la fórmula del indicador, establezca el reporte del numerador para el TRIMESTRE. </t>
  </si>
  <si>
    <t>Brecha existente*</t>
  </si>
  <si>
    <r>
      <t>Indicador del periodo*</t>
    </r>
    <r>
      <rPr>
        <sz val="12"/>
        <color rgb="FFFF0000"/>
        <rFont val="Calibri"/>
        <family val="2"/>
        <scheme val="minor"/>
      </rPr>
      <t/>
    </r>
  </si>
  <si>
    <t>Indicador Acumulado*</t>
  </si>
  <si>
    <t>Avance  Acumulado*</t>
  </si>
  <si>
    <r>
      <t>Productos intermedios</t>
    </r>
    <r>
      <rPr>
        <sz val="12"/>
        <color theme="1"/>
        <rFont val="Calibri"/>
        <family val="2"/>
        <scheme val="minor"/>
      </rPr>
      <t xml:space="preserve"> </t>
    </r>
  </si>
  <si>
    <t xml:space="preserve">Reporte del numerador
</t>
  </si>
  <si>
    <t>Reporte del denominador</t>
  </si>
  <si>
    <t>•
•
•</t>
  </si>
  <si>
    <t xml:space="preserve">Establezca, en caso de existir, las dificultades asociadas a la implementación de la actividad general y la consecución de las metas planteadas. </t>
  </si>
  <si>
    <t>Reporte Seguimiento al Trimestre III</t>
  </si>
  <si>
    <r>
      <rPr>
        <b/>
        <sz val="12"/>
        <color theme="1"/>
        <rFont val="Calibri"/>
        <family val="2"/>
        <scheme val="minor"/>
      </rPr>
      <t>Reporte de avance del trimestre</t>
    </r>
    <r>
      <rPr>
        <b/>
        <sz val="11"/>
        <color theme="1"/>
        <rFont val="Calibri"/>
        <family val="2"/>
        <scheme val="minor"/>
      </rPr>
      <t xml:space="preserve">
</t>
    </r>
    <r>
      <rPr>
        <sz val="11"/>
        <color theme="1"/>
        <rFont val="Calibri"/>
        <family val="2"/>
        <scheme val="minor"/>
      </rPr>
      <t>Describa las acciones implementadas en el marco de la actividad general, incluya los logros asociados.</t>
    </r>
  </si>
  <si>
    <t>Reporte Seguimiento al Trimestre IV</t>
  </si>
  <si>
    <r>
      <t xml:space="preserve">De acuerdo con la fórmula del indicador, establezca el reporte del denominador para el TRIMESTRE. </t>
    </r>
    <r>
      <rPr>
        <b/>
        <sz val="11"/>
        <color theme="1"/>
        <rFont val="Calibri"/>
        <family val="2"/>
        <scheme val="minor"/>
      </rPr>
      <t>En caso de no tener denominador escriba 1.</t>
    </r>
  </si>
  <si>
    <t>Periodo de ejecución</t>
  </si>
  <si>
    <t>Clasificación Unidad de medida</t>
  </si>
  <si>
    <t xml:space="preserve">Producto asociado 
 </t>
  </si>
  <si>
    <t>Avance General del Plan de Acción</t>
  </si>
  <si>
    <t>Pond.</t>
  </si>
  <si>
    <t>Gráfica</t>
  </si>
  <si>
    <t>Cumplimiento</t>
  </si>
  <si>
    <t>Seleccione el periodo:</t>
  </si>
  <si>
    <t>Promedio</t>
  </si>
  <si>
    <t>General</t>
  </si>
  <si>
    <t>Indicador Acumulado</t>
  </si>
  <si>
    <t>Trimestre I</t>
  </si>
  <si>
    <t xml:space="preserve"> -</t>
  </si>
  <si>
    <t>Trimestre III</t>
  </si>
  <si>
    <t>Trimestre II</t>
  </si>
  <si>
    <t>Trimestre IV</t>
  </si>
  <si>
    <t>A partir del reporte de la variables para el periodo se calcula el aporte del trimestre.</t>
  </si>
  <si>
    <t>Consolida el valor del indicador hasta el último periodo reportado.</t>
  </si>
  <si>
    <t>Contrasta el reporte del indicador acumulado con la meta de la vigencia.</t>
  </si>
  <si>
    <t>A partir de la meta establecida y el cálculo del Indicador acumulado establece la brecha existente o el faltante por cubrir.</t>
  </si>
  <si>
    <t>Tendencia del Indicador
- OAPC -</t>
  </si>
  <si>
    <t>Criterio del indicador
- OAPC -</t>
  </si>
  <si>
    <t>Unidad Académica y/o Administrativa:</t>
  </si>
  <si>
    <t>Nombre de la persona que diligencia:</t>
  </si>
  <si>
    <t>Correo electrónico:</t>
  </si>
  <si>
    <t>Responsable del Plan de Acción:</t>
  </si>
  <si>
    <t>Tipo de Unidad</t>
  </si>
  <si>
    <t>Observaciones Oficina Asesora de Planeación y Control</t>
  </si>
  <si>
    <t>Reporte cuantitativo</t>
  </si>
  <si>
    <t>Cumplimiento por actividad</t>
  </si>
  <si>
    <t>Instructivo de diligenciamiento</t>
  </si>
  <si>
    <t xml:space="preserve">La plantilla de Seguimiento y Evaluación es la herramienta que le permite a las Unidades Académicas y Administrativas consolidar el resultado del ejercicio de seguimiento trimestral a su Plan de Acción. Está compuesta, además de la hoja de instructivo, por dos módulos, descritos a continuación: </t>
  </si>
  <si>
    <r>
      <rPr>
        <b/>
        <sz val="12"/>
        <color theme="1"/>
        <rFont val="Calibri"/>
        <family val="2"/>
        <scheme val="minor"/>
      </rPr>
      <t>• Reporte Seguimiento:</t>
    </r>
    <r>
      <rPr>
        <sz val="11"/>
        <color theme="1"/>
        <rFont val="Calibri"/>
        <family val="2"/>
        <scheme val="minor"/>
      </rPr>
      <t xml:space="preserve"> Módulo en el cual la Unidad, a partir de su Plan de Acción, debe registrar el avance trimestral de sus actividades y metas en términos cualitativos y cuantitativos. </t>
    </r>
  </si>
  <si>
    <r>
      <rPr>
        <b/>
        <sz val="12"/>
        <color theme="1"/>
        <rFont val="Calibri"/>
        <family val="2"/>
        <scheme val="minor"/>
      </rPr>
      <t>• Evaluación</t>
    </r>
    <r>
      <rPr>
        <sz val="11"/>
        <color theme="1"/>
        <rFont val="Calibri"/>
        <family val="2"/>
        <scheme val="minor"/>
      </rPr>
      <t xml:space="preserve">: Es un modulo automático (es decir no requiere diligenciarse), en el que a partir de la información reportada trimestralmente por la Unidad permite visualizar el avance de cada una de las metas planteadas en el Plan de Acción y en general, el avance del mismo. </t>
    </r>
  </si>
  <si>
    <t xml:space="preserve">Lineamientos generales: </t>
  </si>
  <si>
    <r>
      <t xml:space="preserve">Antes de iniciar el diligenciamiento del instrumento se recomienda tener en cuenta los siguientes elementos: 
  • La Unidad Académica o Administrativa deberá diligenciar todas las celdas resaltadas en color gris. 
  • Aquellas celdas resaltadas en color rojo claro </t>
    </r>
    <r>
      <rPr>
        <b/>
        <sz val="11"/>
        <color theme="1"/>
        <rFont val="Calibri"/>
        <family val="2"/>
        <scheme val="minor"/>
      </rPr>
      <t>NO</t>
    </r>
    <r>
      <rPr>
        <sz val="11"/>
        <color theme="1"/>
        <rFont val="Calibri"/>
        <family val="2"/>
        <scheme val="minor"/>
      </rPr>
      <t xml:space="preserve"> deberán diligenciarse, ni modificarse. 
  • Para responder cada espacio tenga en cuenta la descripción establecida en el encabezado de cada columna, con el fin de no incurrir en errores.   
  • Con el propósito de no alterar la formulación de la herramienta NO está permitido adicionar o eliminar columnas. </t>
    </r>
  </si>
  <si>
    <t xml:space="preserve">Lineamientos para el reporte del seguimiento: </t>
  </si>
  <si>
    <r>
      <t>Previo al ejercicio del registro de la información del trimestre, dentro del módulo</t>
    </r>
    <r>
      <rPr>
        <i/>
        <sz val="11"/>
        <color theme="1"/>
        <rFont val="Calibri"/>
        <family val="2"/>
        <scheme val="minor"/>
      </rPr>
      <t xml:space="preserve"> Reporte Seguimiento</t>
    </r>
    <r>
      <rPr>
        <sz val="11"/>
        <color theme="1"/>
        <rFont val="Calibri"/>
        <family val="2"/>
        <scheme val="minor"/>
      </rPr>
      <t xml:space="preserve">, es necesario que se relacione la información relativa a la persona que diligencia la matriz (nombre y correo electrónico). </t>
    </r>
  </si>
  <si>
    <r>
      <rPr>
        <sz val="11"/>
        <rFont val="Calibri"/>
        <family val="2"/>
        <scheme val="minor"/>
      </rPr>
      <t xml:space="preserve">El ejercicio de seguimiento al Plan de Acción trimestral se establece desde dos enfoques de medición; un reporte cualitativo y otro cuantitativo, que se complementan entre sí. De esta manera, el </t>
    </r>
    <r>
      <rPr>
        <b/>
        <i/>
        <sz val="11"/>
        <rFont val="Calibri"/>
        <family val="2"/>
        <scheme val="minor"/>
      </rPr>
      <t>reporte cuantitativo</t>
    </r>
    <r>
      <rPr>
        <sz val="11"/>
        <rFont val="Calibri"/>
        <family val="2"/>
        <scheme val="minor"/>
      </rPr>
      <t xml:space="preserve"> permite establecer el avance de cada actividad general de acuerdo con los indicadores establecidos para medir la misma, mientras que el </t>
    </r>
    <r>
      <rPr>
        <b/>
        <i/>
        <sz val="11"/>
        <rFont val="Calibri"/>
        <family val="2"/>
        <scheme val="minor"/>
      </rPr>
      <t>reporte cualitativo</t>
    </r>
    <r>
      <rPr>
        <sz val="11"/>
        <rFont val="Calibri"/>
        <family val="2"/>
        <scheme val="minor"/>
      </rPr>
      <t xml:space="preserve"> permite contextualizar los resultados asociados a la medición cuantitativa del avance o cumplimiento de cada actividad, para tal fin, cada Unidad Académica y Administrativa reporta las acciones ejecutadas, los logros obtenidos, así como las dificultades para el desarrollo de las mismas y en la que también se relacionan los productos intermedios asociados a la ejecución de dichas acciones.</t>
    </r>
  </si>
  <si>
    <t>Estos enfoques se componen de los campos que se describen a continuación:</t>
  </si>
  <si>
    <t>Reporte del avance del trimestre</t>
  </si>
  <si>
    <t>Para cada Actividad General, se deben describir las acciones implementadas en el periodo, en este espació también se deben incluir los logros asociados a dicha implementación.</t>
  </si>
  <si>
    <t>Productos Intermedios</t>
  </si>
  <si>
    <t>Dificultades</t>
  </si>
  <si>
    <t xml:space="preserve">Establecer, en caso de que se presenten, las dificultades asociadas a la implementación de la Actividad General y la consecución de las metas planteadas. </t>
  </si>
  <si>
    <t>Reporte del numerador</t>
  </si>
  <si>
    <t xml:space="preserve">De acuerdo con la fórmula del indicador, establecer el reporte del numerador para el TRIMESTRE;  es necesario que registre todo el valor de la expresión, por ejemplo:
Indicador: 
Reporte del numerador: </t>
  </si>
  <si>
    <t>De acuerdo con la fórmula del indicador, establecer el reporte del denominador para el TRIMESTRE. 
Retomando el ejemplo anterior, el reporte seria el siguiente:
Indicador:
Reporte del denominador:
En caso de que la fórmula del indicador no sea un cociente         es necesario que en este espacio escriba  "=1".</t>
  </si>
  <si>
    <t>Indicador del periodo*</t>
  </si>
  <si>
    <t xml:space="preserve">A partir de las variables (numerador y denominador) establecidos para el periodo se calcula el resultado del indicador para el periodo especifico; el cual corresponde a la contribución del trimestre a la Meta. </t>
  </si>
  <si>
    <t>Indicador acumulado*</t>
  </si>
  <si>
    <t>Este espacio consolida el valor del indicador hasta el último periodo reportado.</t>
  </si>
  <si>
    <t>Avance acumulado*</t>
  </si>
  <si>
    <t xml:space="preserve">Contrasta el reporte del indicador acumulado con la meta establecida para la vigencia; así, determina el porcentaje de la meta cubierto a un determinado periodo. </t>
  </si>
  <si>
    <t xml:space="preserve">A partir de la meta establecida y el  Indicador acumulado establece la brecha existente para alcanzar la meta a un determinado periodo. Este espacio tiene la misma unidad de medida del indicador. </t>
  </si>
  <si>
    <t xml:space="preserve">Nota: Las columnas marcadas en color rojo claro y con el símbolo * se calculan automáticamente a partir de la información reportada. </t>
  </si>
  <si>
    <t xml:space="preserve">Finalmente, el campo "Observaciones Oficina Asesora de Planeación y Control" será el espacio en el que la OAPC señalará las recomendaciones frente al reporte o avance de cada Actividad General, una vez revisado el reporte remitido por cada Unidad. </t>
  </si>
  <si>
    <r>
      <rPr>
        <sz val="11"/>
        <color theme="1"/>
        <rFont val="Calibri"/>
        <family val="2"/>
        <scheme val="minor"/>
      </rPr>
      <t xml:space="preserve">Relacione el producto final resultante de ejecutar la Actividad General </t>
    </r>
  </si>
  <si>
    <t>Oficina de Quejas, Reclamos y Atención al Ciudadano</t>
  </si>
  <si>
    <t xml:space="preserve"> (# de Actualizaciones del PWI realizadas / Actualizaciones del PWI solicitadas) *100</t>
  </si>
  <si>
    <t>Actualización general de información publicada en plataformas</t>
  </si>
  <si>
    <t>Toda la vigencia</t>
  </si>
  <si>
    <t>Garantizar la divulgación de toda información pública generada por la universidad; así como el control de la información pública clasificada y reservada que maneja la institución.</t>
  </si>
  <si>
    <t>Lineamiento 5</t>
  </si>
  <si>
    <t>Porcentaje</t>
  </si>
  <si>
    <t>Porcentaje de participación en ferias  universitarias y eventos (presenciales o virtuales)</t>
  </si>
  <si>
    <t>Porcentaje de solicitudes de acceso a la información respondidas inmediatamente</t>
  </si>
  <si>
    <t>Meta 35</t>
  </si>
  <si>
    <t>Garantizar la recepción y respuesta al 100% de las peticiones, quejas y reclamos, a través de canales y medios que se ajusten a las necesidades y capacidades de las personas que los interponen.</t>
  </si>
  <si>
    <t>Meta 37</t>
  </si>
  <si>
    <t>Registrar y atender el 100% de las acciones ciudadanas en el Sistema Distrital de Quejas y Soluciones Bogotá Te Escucha</t>
  </si>
  <si>
    <t>( # cartas post vencimiento emitidas en el periodo / # de pqrs vencidas durante el periodo) * 100</t>
  </si>
  <si>
    <t>(# de seguimientos  realizados/ # de dependencias  que requirieron seguimiento) *100</t>
  </si>
  <si>
    <t xml:space="preserve"> Porcentaje de seguimiento a pqrs vencidas </t>
  </si>
  <si>
    <t xml:space="preserve">Porcentaje de seguimientos efectuados
</t>
  </si>
  <si>
    <t>Estudiar las causas por las cuales se producen las peticiones, quejas y reclamos y adoptar mecanismos que permitan el mejoramiento continuo en la prestación de los servicios.</t>
  </si>
  <si>
    <t>∑ informes publicados y entregados a entes competentes</t>
  </si>
  <si>
    <t>No de informes publicados y entregados a entes competentes</t>
  </si>
  <si>
    <t>Unidad</t>
  </si>
  <si>
    <t xml:space="preserve">Realizar el seguimiento y evaluación a las peticiones interpuestas por la ciudadanía a través del Sistema Distrital de Quejas y Soluciones "Bogotá Te Escucha - SDQS" a efectos de brindar a la ciudadanía una atención de calidad, eficaz y oportuna. </t>
  </si>
  <si>
    <t xml:space="preserve"> ( # de usuarios &gt;= 4 y 5 / # total usuarios) * 100</t>
  </si>
  <si>
    <t xml:space="preserve">Porcentaje de  usuarios que califican con 4 o 5 los servicios ofrecidos por la Universidad 
</t>
  </si>
  <si>
    <t xml:space="preserve">Evaluar la satisfacción de la atención en los diferentes tramites y servicios de la Institución </t>
  </si>
  <si>
    <t>Consolidación de sistemas de gestión, control, seguimiento, digitalización y acceso a la información, gestión documental, servicio en línea, trámites institucionales y atención a las personas.</t>
  </si>
  <si>
    <t>Meta 41</t>
  </si>
  <si>
    <t>Estudiar, detectar, tratar y eliminar los riesgos de corrupción, motivando la participación de la comunidad universitaria y de la sociedad en la vigilancia de la gestión y la protección del patrimonio de la Universidad.</t>
  </si>
  <si>
    <t>Meta 42</t>
  </si>
  <si>
    <t>Creciente</t>
  </si>
  <si>
    <t>Se deben listar los productos resultantes de las acciones establecidas en el espacio "Reporte del avance del trimestre", es necesario que los productos se encuentren cargados de tal manera que se identifique la actividad a la que se asocian en el drive respectivo: https://drive.google.com/drive/folders/1qGcdEblVpLteYEj_CFfXDNO0nC8EfNQC</t>
  </si>
  <si>
    <t>Porcentaje de variación de relacionamiento ciudadano en  ferias y eventos</t>
  </si>
  <si>
    <t xml:space="preserve"> •Elaborar y presentar  informes técnicos mensuales de PQRS dirigidos a la Subdirección de Servicio de la Alcaldía mayor de Bogotá, Veeduría Distrital, Rectoría y Secretaria General de la Universidad Distrital Francisco José de Caldas
 •Elaborar y presentar informes trimestrales de gestión de la Oficina de Quejas, Reclamos y Atención al Ciudadano dirigido a la Secretaria General de la Universidad Distrital, Rectoría y entes de control.</t>
  </si>
  <si>
    <t>Denominador variable</t>
  </si>
  <si>
    <r>
      <t xml:space="preserve"> [( # de participantes en ferias  universitarias y eventos  en el trimestre de la vigencia </t>
    </r>
    <r>
      <rPr>
        <sz val="10"/>
        <color rgb="FFFF0000"/>
        <rFont val="Calibri"/>
        <family val="2"/>
        <scheme val="minor"/>
      </rPr>
      <t>2022</t>
    </r>
    <r>
      <rPr>
        <sz val="10"/>
        <color theme="1"/>
        <rFont val="Calibri"/>
        <family val="2"/>
        <scheme val="minor"/>
      </rPr>
      <t xml:space="preserve"> - # de participantes en ferias universitarias y eventos en el trimestre vigencia </t>
    </r>
    <r>
      <rPr>
        <sz val="10"/>
        <color rgb="FFFF0000"/>
        <rFont val="Calibri"/>
        <family val="2"/>
        <scheme val="minor"/>
      </rPr>
      <t>2021</t>
    </r>
    <r>
      <rPr>
        <sz val="10"/>
        <color theme="1"/>
        <rFont val="Calibri"/>
        <family val="2"/>
        <scheme val="minor"/>
      </rPr>
      <t xml:space="preserve">)/ # de participantes en ferias universitarias y eventos vigencia </t>
    </r>
    <r>
      <rPr>
        <sz val="10"/>
        <color rgb="FFFF0000"/>
        <rFont val="Calibri"/>
        <family val="2"/>
        <scheme val="minor"/>
      </rPr>
      <t>2021</t>
    </r>
    <r>
      <rPr>
        <sz val="10"/>
        <color theme="1"/>
        <rFont val="Calibri"/>
        <family val="2"/>
        <scheme val="minor"/>
      </rPr>
      <t>)]* 100</t>
    </r>
  </si>
  <si>
    <t>Denominador fijo</t>
  </si>
  <si>
    <t>Controlar el cumplimiento de términos de ley  de acciones ciudadanas y garantizar los atributos de calidad en la atención de acciones ciudadanas en la Institución.</t>
  </si>
  <si>
    <t>• Realizar el correspondiente seguimiento en oportunidad a las unidades académico administrativas competentes, como control preventivo para la gestión de pqrs.
 •Realizar el seguimiento permanente a la calidad de las respuestas brindadas a las acciones ciudadanas.</t>
  </si>
  <si>
    <t>Generar informes técnicos mensuales, trimestrales y los demás requeridos  que reflejen la gestión de pqrs en la Institución.</t>
  </si>
  <si>
    <t>• Estudiar los temas reiterativos por los cuales la ciudadanía interpone un mayor numero de pqrs a la institución
 • Evaluar y determinar las dependencias que frecuentemente incurren en el incumplimiento de términos de ley para atender las acciones ciudadanos.
 • Evaluar la necesidad de realizar  acciones de mejora a las dependencias que inciden reiterativamente en el incumplimiento de términos de ley y en los atributos de calidad del servicio.
 • Realizar las acciones de mejora pertinentes.</t>
  </si>
  <si>
    <t xml:space="preserve">Porcentaje de gestión de acciones de mejora por calidad en la atención de respuestas. </t>
  </si>
  <si>
    <t>(# de Acciones de mejora  realizadas por la  OQRAC / # de casos relacionados en el "Informe  de temas de mayor incidencia en la interposición de acciones ciudadanas"  y  encuestas de percepción a la comunidad universitaria y ciudadanía" )*100</t>
  </si>
  <si>
    <t>Porcentaje de gestión de acciones de mejora por acciones ciudadanas que incumplen términos de ley</t>
  </si>
  <si>
    <t>(# de Acciones de mejora  realizadas por la  OQRAC /  # de dependencias que frecuentemente incumplieron los términos de ley  en el periodo)*100</t>
  </si>
  <si>
    <t xml:space="preserve"> • Aplicar encuestas de percepción virtual a la ciudadanía
 • Aplicar encuestas de percepción en la atención a través de chat institucional a la ciudadanía
 •Aplicar encuestas de percepción en la atención presencial y telefónico a la ciudadanía
 • Recolectar los resultados obtenidos.
 • Generar el porcentaje de satisfacción en la ciudadanía. </t>
  </si>
  <si>
    <t>Realizar el seguimiento al cumplimiento de la Ley 1712 de 2014 de Transparencia y Acceso a la Información de la Institución.</t>
  </si>
  <si>
    <t>• Hacer el seguimiento general de la matriz de cumplimiento normativo 1712 de 2014 Transparencia y acceso a la Información
• Solicitar a las Unidades Académico - Administrativas la actualización y publicación de la información en cumplimiento de la Ley 1712 de 2014.
• Reportar a la Institución y a la Procuraduría General de la Nación el Índice de cumplimiento normativo de Transparencia y Acceso a la Información</t>
  </si>
  <si>
    <t xml:space="preserve">Porcentaje de información publicada según la Ley1712 de 2014 </t>
  </si>
  <si>
    <t>(Información publicada / Información publicada según Ley 1712 de 2014) *100
(# definido en subíndices de la Matriz de Cumplimiento Normativo 1712 de 2014)</t>
  </si>
  <si>
    <t>Garantizar el servicio a la ciudadanía en los medios de atención disponibles a la ciudadanía actuales y aumentar un medio de atención disponible a la ciudadanía en 2022.</t>
  </si>
  <si>
    <t xml:space="preserve"> • Garantizar la atención y disponibilidad a la ciudadanía del canal presencial (conforme a las medidas establecidas por situación de emergencia sanitaria por covid -19) en los puntos de atención de la OQRAC: Sede administrativa, Sede Bosa Porvenir, Facultad Tecnológica y Facultad de Ciencias y Educación.
 • Garantizar la atención y disponibilidad a la ciudadanía del canal telefónico en el horario definido.
 • Garantizar la atención y disponibilidad a la ciudadanía del medio de atención del Chat Institucional  en el horario definido.
 • Garantizar la atención y disponibilidad a la ciudadanía del canal virtual a través de correo electrónico.
 • Garantizar la atención y disponibilidad a la ciudadanía del canal virtual a través del Sistema para la Gestión de Peticiones Ciudadanas - Bogotá te Escucha.
 • Garantizar la atención y disponibilidad a la ciudadanía del medio de atención de ferias universitarias, eventos y charlas de orientación universitaria.</t>
  </si>
  <si>
    <t>Número de canales y medios de atención dispuestos a la ciudadanía.</t>
  </si>
  <si>
    <t>∑ Número de canales y medios de atención dispuestos a la ciudadanía.</t>
  </si>
  <si>
    <t>Leonel Gustavo Cáceres Cáceres</t>
  </si>
  <si>
    <t xml:space="preserve">• Consolidar, verificar y mantener actualizada la información publicada en el Directorio Telefónico.
• Consolidar, verificar y mantener actualizada la información publicada en la pagina web de la OQRAC.
• Consolidar, verificar y mantener actualizada la información publicada en la Guía de Tramites y Servicios. </t>
  </si>
  <si>
    <t xml:space="preserve">Actualización de la información institucional en el PWI. </t>
  </si>
  <si>
    <t>Participar  en las charlas de orientación universitaria, ferias universitarias y eventos con el fin de informar a la ciudadanía los servicios misionales de la Institución.</t>
  </si>
  <si>
    <t xml:space="preserve">  • Garantizar la atención a la ciudadanía  en el horario que satisfaga la necesidad de la ciudadanía
 • Atender a la ciudadanía de manera inmediata, cuando lo requieran.
 • Evaluar la calidad de la atención brindada a la ciudadanía en las solicitudes de acceso a la información.</t>
  </si>
  <si>
    <t>[ # de solicitudes de acceso a la información recibidas por canal presencial, telefónico, correo electrónico y chat solucionadas de manera inmediata /( # de solicitudes de acceso a la información recibidas por canal presencial, telefónico, correo electrónico y chat solucionadas de manera inmediata en el trimestre   + solicitudes de acceso a la información registradas en SDQS)]* 100</t>
  </si>
  <si>
    <t>•  Registrar en el Sistema Distrital de Quejas y Soluciones "Bogotá Te Escucha" las acciones ciudadanas recibidas por los diferentes canales de atención.
• Analizar y asignar por competencia las acciones ciudadanas recibidas por los diferentes canales de atención de la  OQRAC.
• Realizar el cierre oportuno de pqrs en la Institución  allegadas a la OQRAC.</t>
  </si>
  <si>
    <t xml:space="preserve"> Porcentaje de registro de pqrs en el sistema Bogotá te Escucha </t>
  </si>
  <si>
    <t>(# de pqrs registradas  / ( # de pqrs recibidas ) * 100</t>
  </si>
  <si>
    <t>Porcentaje de gestión de pqrs que cumplen términos de Ley</t>
  </si>
  <si>
    <t>• Invitar a todas la Instituciones de Educación Media Distritales a las charlas de orientación universitaria, ferias universitarias y eventos.
• Evaluar las invitaciones recibidas y aceptar lo pertinente.
• Coordinar la programación de las charlas de orientación universitaria, ferias universitarias y eventos. 
• Ejecutar las  charlas de orientación universitaria, ferias universitarias y eventos.</t>
  </si>
  <si>
    <t>( # de participaciones en ferias  universitarias y eventos / invitaciones a ferias universitarias y eventos) * 100</t>
  </si>
  <si>
    <t>Brindar atención presencial en los diferentes puntos de atención de la OQRAC, atención telefónica y virtual  a través de los medios existentes; a la comunidad universitaria y ciudadanía en general referente a  información institucional de interés,  tramites y servicios de la institución.</t>
  </si>
  <si>
    <t>( # de pqrs cerradas oportunamente / # de pqrs recibidas + peticiones pendientes del periodo anterior) * 100</t>
  </si>
  <si>
    <t xml:space="preserve">* Directorio del PWI Actualizado
* Pagina Web OQRAC Actualizada
* Pagina Web Guia de Tramites y Servicios Actualizada
</t>
  </si>
  <si>
    <t>0-0</t>
  </si>
  <si>
    <t xml:space="preserve">• https://reclamos.udistrital.edu.co/
</t>
  </si>
  <si>
    <t>• Seguimiento TI 2022 - Transparencia y Acceso a la Informacion
• https://transparencia.udistrital.edu.co/</t>
  </si>
  <si>
    <t>Ninguna</t>
  </si>
  <si>
    <t>* Se logro realizar la actualizacion de informacion de contacto de 26 dependecias en el directorio institucional.
Se logro actualizar la Guia de Tramites y * Servcios en sus 21 tramites y 10 opas, asi mismo se registraron 3 nuevos tramites aprobados en el SUIT, durante el primer trimestre de 2022.
* Debido a la migracion de portal de la pagina web de la OQRAC, se logro realizar la actualizacion de los informes mensuales y trimestrales de gestion de pqrs, de conformidad con el decreto 371 de 2010 y la Resolucion de Rectoria 204 de 2021.</t>
  </si>
  <si>
    <t>Acercamiento  a la poblacion de valor para la Institucion y su oferta academica, mediante la ejecuccion de ferias, eventos y charlas univeritarias</t>
  </si>
  <si>
    <t>* Teniendo en cuenta que en el mes de enero se presento dificultades en la contratacion de personal para efectuar esta actividad y que las instituciones de igual manera estaban en proceso de planeacion de actividades, no fue posible desarrollarse a cabo ninguna feria universitaria en entidades, eventos o instituciones de educacion media, no obstante,  durante este periodo se programo la participacion en varias ferias para el siguiente trimestre, en as cuales se espera participar activamente.</t>
  </si>
  <si>
    <t>Atencion de ciudadanos de manera inmediata.</t>
  </si>
  <si>
    <t>En el primer trimestre la OQRAC se propuso atender de manera inmediata a la ciudadanía en el máximo de solicitudes de acceso a la información y consultas posibles, de esta manera se logró aportar a este objetivo con 6.929 atenciones correspondiente al 99,4%  del total de solicitudes de acceso a la información y consultas allegadas, y el 0,7% de solicitudes de acceso a la información y consultas allegadas a la Institución  correspondiente a  41 solicitudes que debieron radicarse a través del Sistema Distrital para la Gestión de Peticiones – Bogotá Te Escucha, bajo la Tipología de Solicitud de acceso a la Información y Consulta, las cuales cuentan con 20 y 35 días hábiles correspondientemente, para gestionarse de acuerdo a los Términos del Decreto 491 de 2020.</t>
  </si>
  <si>
    <t>Informes Tecnicos y de Gestion de PQRS mensuales y Tecnicos.</t>
  </si>
  <si>
    <t xml:space="preserve">Se logro acumular 7 informes de la siguiente manera:
3 informes tecnicos de gestion de pqrs mensuales: enero, febrero y marzo.
3 reportes de gestion de pqrs en la pagina web de la Red de Quejas de la Veeduria Distrital para ser reflejado en el tablero de contro lciudadano
1 informe de gestion OQRAC trimestral I 2022
</t>
  </si>
  <si>
    <t>*  Se logro registrar y asignar a las dependencias competentes,  un total de 234  pqrs a traves del Sistema Distrital para la Gestion de Peticiones Ciudadanas - Bogota te Escucha.
* En colaboracion con las unidades academico administrativas, y con el apoyo de las alertas previas a vencimiento de peticiones que  realiza la OQRAC, se logró el cierre oportuno por respuesta definitiva de 135  peticiones de las 234 acciones ciudadanas ingresadas en el primer  trimestre de 2022, mas 81 peticiones pendientes a corte 30 de diciembre de 2021,  para un total de 315 peticiones activas por gestionar en el periodo, es decir, que el 39,68% fueron cerradas oportunamente al corte de 30 de marzo de  2022, por lo cual se evidencia la dificultad para alcanzar la meta esperada, no obstante, es menester resaltar que el 36,5% del total de peticiones activas durante el periodo, aun se encuentran pendientes por dar respuesta.</t>
  </si>
  <si>
    <t>* Se presento dificultad para gestionar las peticiones de manera oportuna por la ausencia de contratacion de personal al incio de la vigencia y por la rotacion de personal que atiende el Sistema - Bogota te Escucha,  toda vez que los colaboradores salientes usualmente no realizan entrega del usuario a los colaboradores entrantes, lo cual impactó en la gestion oportuna de peticiones ciudadanas durante el mes de enero de 2022.</t>
  </si>
  <si>
    <t xml:space="preserve">Porcentaje de percepcion satisfactoria de ciudadanos atendidos por los diferentes canales de atencion de la Universidad Distrital. </t>
  </si>
  <si>
    <t>A traves de los 4 medios (chat, telefono, enlace pagina web y correos institucionales) se logro recolectar la calificacion de percepcion de atencion de la comunidad universitaria y ciudadania en general  con  2933 encuestas, en las cuales se obtuvo una percepcion satisfactoria &gt;= 4 y 5  en 2920,58 encuestas, lo que corresponde a una percepcion satisfactoria de la comunidad del  99,58%.</t>
  </si>
  <si>
    <t>La renuencia de la ciudadania atendida para  diligenciar las encuestas de percepcion del servicio.</t>
  </si>
  <si>
    <t>Portal de Transparencia y Acceso a la Informacion actualizado y conforme al cumplimiento de la Ley 1712 de 2014.</t>
  </si>
  <si>
    <t>Ampliacion de la cobertura de atencion a la ciudadania.</t>
  </si>
  <si>
    <t>*Durante el primer trimestre se realizó el seguimiento de la información publicada en el Portal de Transparencia y Acceso a la Información, mediante la matriz de cumplimiento normativo de la Ley 1712 de 2014, en donde se evidenció  que, de los 55 subíndices de informacion publica que aplican a la Universidad Distrital  por  obligatoriedad,   se encuentran debidamente publicados y actualizados 46 subindices, no obstante, en el segundo trimestre la OQRAC solicitará a las dependecias fuentes de dicha informacion, la publicacion y actualizacion en sus paginas web, con el fin de cumplir oportunamente con la Ley de Transparencia y Acceso a la Información 1712 de 2014 y la medición del Índice de Transparencia y Acceso a la Información 2022 de la Procuraduria General de la Nacion.</t>
  </si>
  <si>
    <t>Se logro garantizar  la atencion a la ciudadania en los siguientes canales y medios de atencion en el primer trimestre de 2022 :
1. Telefónico:
3239300 ext.: 1420 – 1421 – 1458 -1459 – 4212 
3238340 opción 1: Información general de la Institución. 2. Interposición de PQRS. 3. Seguimiento de estado de PQRS.
Horario de atención: lunes a viernes 8:00 am a 5:00 pm. Jornada Continua
Presencial:
2. Sede Bosa Porvenir: 
Horario de atención: lunes a viernes 8:00 a.m. a 12:00 p.m. – 1:00 p.m. 4:00 p.m. 
3. Sede administrativa:
Horario de atención: lunes a viernes 8:00 a 12:00 pm – 1:00 pm a 5:00 pm. 
4. Sede Facultad Tecnologica:
Horario de atención: lunes a viernes 8:00 a 12:00 pm – 1:00 pm a 5:00 pm. 
5. Sede Facultad Ciencias y Educacion:
Horario de atención: lunes a viernes 8:00 a 12:00 pm – 1:00 pm a 5:00 pm. 
Virtual:
6. Chat Institucional: 
Dispuesto en la página web institucional https://www.udistrital.edu.co/inicio icono inferior derecho.
Horario: Lunes a viernes de 9:00 a.m. a 4:00 p.m.
7. Correo electrónico:
- atencion@udistrital.edu.co 
- reclamos@udistrital.edu.co
             Horario de atención: continuo
8: Sistema Distrital para la Gestion de Peticiones Ciudadanas - Bogota te Escucha.</t>
  </si>
  <si>
    <t xml:space="preserve">Dificultades para satisfacer  la necesidad total  de atencion de la ciudadania en periodo de admisiones, debido a las demoras en la contratacion de personal que ejecutara esta actividad en el inicio de vigencia 2022.
</t>
  </si>
  <si>
    <t>PQRS radicadas y tramitadas debidamente</t>
  </si>
  <si>
    <t>Gestion oportuna de peticiones</t>
  </si>
  <si>
    <t>Se logro efectuar el seguimiento a{ 86,67% de las peticiones vencidas, correspondiente a 65cartas posvencimiento enviadas a las dependecias, solicitando atencion inmediata por vencimiento de terminos. Total peticiones vencidas en el periodo: 75.
Se hizo necesario realizar la alerta temprana a 52 peticiones proximas a vencer, con el fin de evitar el vencimiento de terminos de dichas peticiones.</t>
  </si>
  <si>
    <t>Acciones de mejora</t>
  </si>
  <si>
    <t>No se han efectuado acciones de mejora correspondientes al primer trimestre de 2022, estas se realizaran en el segundo trimestre de 2022, de acuerdo a la gestion realizada en el primer periodo por las dependecias.</t>
  </si>
  <si>
    <t>* N/A</t>
  </si>
  <si>
    <t xml:space="preserve">
OBSERVACION:
Se solicita amablemente suprimir el prier indicador de esta actividad toda vez que su calculo es subjetivo y volatil, y no se podria plantear una meta esperada, lo cua podria afectar el cumplimiento de esta meta desbeneficiando los resultados de la gestion real.</t>
  </si>
  <si>
    <t xml:space="preserve">• Actualización directorio pwi trim 1 2022 
 https://reclamos.udistrital.edu.co/
• certificado de confiabilidad ft-442 v06 enero 2022 
certificado de confiabilidad ft-442 v06 febrero 2022 
certificado de confiabilidad ft-442 v06 marzo 2022 
https://bogota.gov.co/servicios/entidad/universidad-distrital-francisco-jose-de-caldas 
</t>
  </si>
  <si>
    <t xml:space="preserve">• Formato de participación de ferias y eventos 2022 </t>
  </si>
  <si>
    <t xml:space="preserve">• 04.sc-pr-003-fr-005 registro presencial y telefónico trimestral 2022
• informe trimestral chat  2022 
• informe mensual enero  2022 oqrac
* informe mensual febrero  2022 oqrac
* informe mensual marzo 2022 oqrac
</t>
  </si>
  <si>
    <t xml:space="preserve">• Informe mensual enero  2022 oqrac
* informe mensual febrero  2022 oqrac
* informe mensual marzo 2022 oqrac
</t>
  </si>
  <si>
    <t xml:space="preserve">• sc-pr-004-fr-012 registro de seguimiento radicados en bogotá te escucha febrero  
* sc-pr-004-fr-012 registro de seguimiento radicados en bogotá te escucha marzo
</t>
  </si>
  <si>
    <t xml:space="preserve">• Informe mensual enero  2022 oqrac
•  informe mensual febrero  2022 oqrac
• informe mensual marzo 2022 oqrac
• informe mensual enero  2022 oqrac - veeduria distrital - http://tablerocontrolciudadano.veeduriadistrital.gov.co:3838/tcc/
•  informe mensual febrero  2022 oqrac
veeduria distrital - http://tablerocontrolciudadano.veeduriadistrital.gov.co:3838/tcc/
• informe mensual marzo 2022 oqrac
veeduria distrital - http://tablerocontrolciudadano.veeduriadistrital.gov.co:3838/tcc/
* informe trimestral i 2022 - oqrac en https://reclamos.udistrital.edu.co/informes
</t>
  </si>
  <si>
    <t xml:space="preserve">• Informe trimestral  I 2022 - oqrac
en  https://reclamos.udistrital.edu.co/informes
</t>
  </si>
  <si>
    <t xml:space="preserve">
Dificultad:
La ausencia de la contratacion de personal durante el mes de enero que ejecutara esta actividad  de manera continua.
OBSERVACION: Se solciita amablemente modificar el  segundo indicador de esta actividad de la siguiente manera:
Porcentaje de alertas preventivas a peticiones proximas a vencer = ( # de cartas prevencimiento/ # de peticiones recibidas en el periodo)
La meta debe ser 10%</t>
  </si>
  <si>
    <t>* Dificultades para satisfacer  la necesidad total  de atencion de la ciudadania en los canales y medios mencionados, debido a las demoras en la contratacion de personal que ejecutara esta actividad en el inicio de vigencia 2022.
OBSERVACION:
Se solicita amablemente ajustar la actividad de la siguiente manera:
Garantizar el servicio a la ciudadanía a traves de los medios de atención existentes y aumentar dos medios de atención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</si>
</sst>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3"/>
      <color theme="0"/>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1"/>
      <color theme="0"/>
      <name val="Calibri"/>
      <family val="2"/>
      <scheme val="minor"/>
    </font>
    <font>
      <sz val="11"/>
      <name val="Calibri"/>
      <family val="2"/>
      <scheme val="minor"/>
    </font>
    <font>
      <sz val="12"/>
      <color theme="0"/>
      <name val="Calibri"/>
      <family val="2"/>
      <scheme val="minor"/>
    </font>
    <font>
      <sz val="10"/>
      <color theme="1"/>
      <name val="Calibri"/>
      <family val="2"/>
      <scheme val="minor"/>
    </font>
    <font>
      <sz val="9"/>
      <color indexed="81"/>
      <name val="Tahoma"/>
      <family val="2"/>
    </font>
    <font>
      <b/>
      <sz val="9"/>
      <color indexed="81"/>
      <name val="Tahoma"/>
      <family val="2"/>
    </font>
    <font>
      <sz val="11"/>
      <color theme="0"/>
      <name val="Calibri"/>
      <family val="2"/>
      <scheme val="minor"/>
    </font>
    <font>
      <sz val="8"/>
      <color theme="1"/>
      <name val="Calibri"/>
      <family val="2"/>
      <scheme val="minor"/>
    </font>
    <font>
      <b/>
      <sz val="20"/>
      <color theme="1"/>
      <name val="Bahnschrift SemiBold SemiConden"/>
      <family val="2"/>
    </font>
    <font>
      <sz val="11"/>
      <color theme="1"/>
      <name val="Bahnschrift SemiBold SemiConden"/>
      <family val="2"/>
    </font>
    <font>
      <sz val="11"/>
      <color rgb="FFFF0000"/>
      <name val="Calibri"/>
      <family val="2"/>
      <scheme val="minor"/>
    </font>
    <font>
      <b/>
      <sz val="12"/>
      <name val="Bahnschrift SemiBold SemiConden"/>
      <family val="2"/>
    </font>
    <font>
      <i/>
      <sz val="11"/>
      <color theme="1"/>
      <name val="Calibri"/>
      <family val="2"/>
      <scheme val="minor"/>
    </font>
    <font>
      <b/>
      <i/>
      <sz val="11"/>
      <name val="Calibri"/>
      <family val="2"/>
      <scheme val="minor"/>
    </font>
    <font>
      <sz val="10"/>
      <color rgb="FFFF0000"/>
      <name val="Calibri"/>
      <family val="2"/>
      <scheme val="minor"/>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bgColor indexed="64"/>
      </patternFill>
    </fill>
    <fill>
      <patternFill patternType="solid">
        <fgColor theme="5"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25">
    <xf numFmtId="0" fontId="0" fillId="0" borderId="0" xfId="0"/>
    <xf numFmtId="0" fontId="0" fillId="0" borderId="0" xfId="0" applyAlignment="1">
      <alignment horizontal="center"/>
    </xf>
    <xf numFmtId="0" fontId="0" fillId="0" borderId="0" xfId="0" applyAlignment="1">
      <alignment horizontal="center" vertical="top"/>
    </xf>
    <xf numFmtId="0" fontId="2" fillId="0" borderId="0" xfId="0" applyFont="1" applyAlignment="1">
      <alignment vertical="top" wrapText="1"/>
    </xf>
    <xf numFmtId="0" fontId="2" fillId="0" borderId="0" xfId="0" applyFont="1" applyAlignment="1">
      <alignment wrapText="1"/>
    </xf>
    <xf numFmtId="0" fontId="0" fillId="0" borderId="0" xfId="0" applyProtection="1"/>
    <xf numFmtId="0" fontId="0" fillId="5" borderId="0" xfId="0" applyFill="1" applyProtection="1"/>
    <xf numFmtId="0" fontId="0" fillId="0" borderId="0" xfId="0" applyAlignment="1" applyProtection="1">
      <alignment horizontal="center" vertical="center"/>
    </xf>
    <xf numFmtId="0" fontId="0" fillId="0" borderId="32" xfId="0" applyBorder="1" applyProtection="1"/>
    <xf numFmtId="0" fontId="0" fillId="5" borderId="0" xfId="0" applyFill="1" applyBorder="1" applyProtection="1"/>
    <xf numFmtId="0" fontId="0" fillId="0" borderId="0" xfId="0" applyBorder="1" applyProtection="1"/>
    <xf numFmtId="0" fontId="9" fillId="5" borderId="0"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0" fillId="5" borderId="0" xfId="0" applyFill="1" applyBorder="1" applyAlignment="1" applyProtection="1">
      <alignment horizontal="center"/>
    </xf>
    <xf numFmtId="0" fontId="12" fillId="0" borderId="1" xfId="0" applyFont="1" applyBorder="1" applyAlignment="1" applyProtection="1">
      <alignment horizontal="justify" vertical="center"/>
    </xf>
    <xf numFmtId="164" fontId="0" fillId="0" borderId="2" xfId="1" applyNumberFormat="1" applyFont="1" applyBorder="1" applyAlignment="1" applyProtection="1">
      <alignment horizontal="center" vertical="center"/>
    </xf>
    <xf numFmtId="164" fontId="0" fillId="5" borderId="0" xfId="1" applyNumberFormat="1" applyFont="1" applyFill="1" applyBorder="1" applyAlignment="1" applyProtection="1">
      <alignment horizontal="center" vertical="center"/>
    </xf>
    <xf numFmtId="164" fontId="11" fillId="4" borderId="1" xfId="1" applyNumberFormat="1" applyFont="1" applyFill="1" applyBorder="1" applyAlignment="1" applyProtection="1">
      <alignment horizontal="center" vertical="center"/>
    </xf>
    <xf numFmtId="164" fontId="11" fillId="5" borderId="0" xfId="1" applyNumberFormat="1" applyFont="1" applyFill="1" applyBorder="1" applyAlignment="1" applyProtection="1">
      <alignment horizontal="center" vertical="center"/>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justify"/>
      <protection locked="0"/>
    </xf>
    <xf numFmtId="9" fontId="12" fillId="0" borderId="1" xfId="1" applyFont="1" applyBorder="1" applyAlignment="1" applyProtection="1">
      <alignment horizontal="center" vertical="center"/>
    </xf>
    <xf numFmtId="3" fontId="12" fillId="0" borderId="2" xfId="0" applyNumberFormat="1" applyFont="1" applyBorder="1" applyAlignment="1" applyProtection="1">
      <alignment horizontal="center" vertical="center"/>
    </xf>
    <xf numFmtId="0" fontId="12" fillId="0" borderId="2" xfId="1" applyNumberFormat="1" applyFont="1" applyBorder="1" applyAlignment="1" applyProtection="1">
      <alignment horizontal="center" vertical="center"/>
    </xf>
    <xf numFmtId="164" fontId="1" fillId="0" borderId="2" xfId="1" applyNumberFormat="1" applyFont="1" applyBorder="1" applyAlignment="1" applyProtection="1">
      <alignment horizontal="center" vertical="center"/>
    </xf>
    <xf numFmtId="164" fontId="1" fillId="0" borderId="1" xfId="1" applyNumberFormat="1" applyFont="1" applyBorder="1" applyAlignment="1" applyProtection="1">
      <alignment horizontal="center" vertical="center"/>
    </xf>
    <xf numFmtId="2" fontId="12" fillId="0" borderId="2" xfId="1" applyNumberFormat="1" applyFont="1" applyBorder="1" applyAlignment="1" applyProtection="1">
      <alignment horizontal="center" vertical="center"/>
    </xf>
    <xf numFmtId="0" fontId="7" fillId="4" borderId="2" xfId="0" applyFont="1" applyFill="1" applyBorder="1" applyAlignment="1" applyProtection="1">
      <alignment horizontal="center"/>
    </xf>
    <xf numFmtId="0" fontId="0" fillId="2" borderId="38" xfId="0" applyNumberFormat="1" applyFill="1" applyBorder="1" applyAlignment="1" applyProtection="1">
      <alignment horizontal="center" vertical="center" wrapText="1"/>
      <protection locked="0"/>
    </xf>
    <xf numFmtId="0" fontId="0" fillId="2" borderId="4" xfId="0" applyNumberForma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164" fontId="0" fillId="2" borderId="4" xfId="1" applyNumberFormat="1" applyFont="1" applyFill="1" applyBorder="1" applyAlignment="1" applyProtection="1">
      <alignment horizontal="center" vertical="center" wrapText="1"/>
      <protection locked="0"/>
    </xf>
    <xf numFmtId="2" fontId="0" fillId="6" borderId="2" xfId="0" applyNumberFormat="1" applyFill="1" applyBorder="1" applyAlignment="1" applyProtection="1">
      <alignment horizontal="center" vertical="center"/>
    </xf>
    <xf numFmtId="164" fontId="0" fillId="6" borderId="2" xfId="1" applyNumberFormat="1" applyFont="1" applyFill="1" applyBorder="1" applyAlignment="1" applyProtection="1">
      <alignment horizontal="center" vertical="center"/>
    </xf>
    <xf numFmtId="0" fontId="12" fillId="6" borderId="1" xfId="0" applyFont="1" applyFill="1" applyBorder="1" applyAlignment="1" applyProtection="1">
      <alignment horizontal="center" vertical="center" wrapText="1"/>
    </xf>
    <xf numFmtId="164" fontId="1" fillId="6" borderId="2" xfId="1" applyNumberFormat="1" applyFont="1" applyFill="1" applyBorder="1" applyAlignment="1" applyProtection="1">
      <alignment horizontal="center" vertical="center"/>
    </xf>
    <xf numFmtId="0" fontId="0" fillId="0" borderId="0" xfId="0" applyAlignment="1" applyProtection="1">
      <alignment horizontal="justify" vertical="center"/>
    </xf>
    <xf numFmtId="0" fontId="0" fillId="0" borderId="32" xfId="0" applyBorder="1" applyAlignment="1" applyProtection="1">
      <alignment horizontal="justify" vertical="center"/>
    </xf>
    <xf numFmtId="0" fontId="0" fillId="0" borderId="0" xfId="0" applyAlignment="1" applyProtection="1">
      <alignment horizontal="justify" vertical="center"/>
      <protection locked="0"/>
    </xf>
    <xf numFmtId="0" fontId="0" fillId="0" borderId="0" xfId="0" applyAlignment="1" applyProtection="1">
      <alignment horizontal="center" vertical="center" wrapText="1"/>
    </xf>
    <xf numFmtId="0" fontId="0" fillId="0" borderId="32" xfId="0" applyBorder="1" applyAlignment="1" applyProtection="1">
      <alignment horizontal="center" vertical="center" wrapText="1"/>
    </xf>
    <xf numFmtId="0" fontId="0" fillId="0" borderId="32" xfId="0" applyBorder="1" applyAlignment="1" applyProtection="1">
      <alignment horizontal="center" vertical="center"/>
    </xf>
    <xf numFmtId="0" fontId="12" fillId="5" borderId="2" xfId="1" applyNumberFormat="1" applyFont="1" applyFill="1" applyBorder="1" applyAlignment="1" applyProtection="1">
      <alignment horizontal="center" vertical="center" wrapText="1"/>
    </xf>
    <xf numFmtId="0" fontId="0" fillId="2" borderId="2" xfId="0" applyFill="1" applyBorder="1" applyAlignment="1" applyProtection="1">
      <alignment horizontal="justify" vertical="center" wrapText="1"/>
      <protection locked="0"/>
    </xf>
    <xf numFmtId="0" fontId="0" fillId="2" borderId="2" xfId="0" applyFill="1" applyBorder="1" applyAlignment="1" applyProtection="1">
      <alignment horizontal="justify" vertical="center"/>
      <protection locked="0"/>
    </xf>
    <xf numFmtId="0" fontId="0" fillId="2" borderId="2" xfId="0" applyFill="1" applyBorder="1" applyAlignment="1" applyProtection="1">
      <alignment horizontal="center" vertical="center" wrapText="1"/>
      <protection locked="0"/>
    </xf>
    <xf numFmtId="0" fontId="0" fillId="6" borderId="2" xfId="0" applyFont="1" applyFill="1" applyBorder="1" applyAlignment="1" applyProtection="1">
      <alignment horizontal="justify" vertical="center"/>
    </xf>
    <xf numFmtId="0" fontId="17" fillId="0" borderId="32"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Alignment="1">
      <alignment vertical="center" wrapText="1"/>
    </xf>
    <xf numFmtId="0" fontId="0" fillId="0" borderId="0" xfId="0" applyAlignment="1">
      <alignment vertical="top" wrapText="1"/>
    </xf>
    <xf numFmtId="15" fontId="0" fillId="0" borderId="0" xfId="0" applyNumberFormat="1" applyAlignment="1">
      <alignment vertical="top" wrapText="1"/>
    </xf>
    <xf numFmtId="0" fontId="2"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horizontal="left" vertical="center" wrapText="1"/>
    </xf>
    <xf numFmtId="0" fontId="0" fillId="0" borderId="0" xfId="0" applyAlignment="1">
      <alignment horizontal="justify" vertical="center" wrapText="1"/>
    </xf>
    <xf numFmtId="0" fontId="20" fillId="0" borderId="0" xfId="0" applyFont="1" applyAlignment="1">
      <alignment horizontal="left" vertical="center"/>
    </xf>
    <xf numFmtId="0" fontId="0" fillId="3" borderId="1" xfId="0" applyFill="1" applyBorder="1" applyAlignment="1">
      <alignment horizontal="center" vertical="center" wrapText="1"/>
    </xf>
    <xf numFmtId="0" fontId="0" fillId="0" borderId="0" xfId="0" applyAlignment="1">
      <alignment horizontal="center" vertical="top" wrapText="1"/>
    </xf>
    <xf numFmtId="0" fontId="0" fillId="6" borderId="1" xfId="0" applyFill="1" applyBorder="1" applyAlignment="1">
      <alignment horizontal="center" vertical="center" wrapText="1"/>
    </xf>
    <xf numFmtId="0" fontId="12" fillId="0" borderId="2" xfId="0" applyFont="1" applyBorder="1" applyAlignment="1" applyProtection="1">
      <alignment horizontal="center" vertical="center" wrapText="1"/>
    </xf>
    <xf numFmtId="0" fontId="12" fillId="5" borderId="22" xfId="1" applyNumberFormat="1" applyFont="1" applyFill="1" applyBorder="1" applyAlignment="1" applyProtection="1">
      <alignment horizontal="center" vertical="center" wrapText="1"/>
    </xf>
    <xf numFmtId="0" fontId="0" fillId="2" borderId="24" xfId="0" applyFill="1" applyBorder="1" applyAlignment="1" applyProtection="1">
      <alignment horizontal="center" vertical="center" wrapText="1"/>
      <protection locked="0"/>
    </xf>
    <xf numFmtId="0" fontId="0" fillId="2" borderId="22" xfId="0" applyFill="1" applyBorder="1" applyAlignment="1" applyProtection="1">
      <alignment horizontal="justify" vertical="center" wrapText="1"/>
      <protection locked="0"/>
    </xf>
    <xf numFmtId="0" fontId="0" fillId="2" borderId="22" xfId="0" applyFill="1" applyBorder="1" applyAlignment="1" applyProtection="1">
      <alignment horizontal="center" vertical="center" wrapText="1"/>
      <protection locked="0"/>
    </xf>
    <xf numFmtId="2" fontId="0" fillId="6" borderId="22" xfId="0" applyNumberFormat="1" applyFill="1" applyBorder="1" applyAlignment="1" applyProtection="1">
      <alignment horizontal="center" vertical="center"/>
    </xf>
    <xf numFmtId="164" fontId="0" fillId="6" borderId="22" xfId="1" applyNumberFormat="1" applyFont="1" applyFill="1" applyBorder="1" applyAlignment="1" applyProtection="1">
      <alignment horizontal="center" vertical="center"/>
    </xf>
    <xf numFmtId="0" fontId="0" fillId="6" borderId="22" xfId="0" applyFont="1" applyFill="1" applyBorder="1" applyAlignment="1" applyProtection="1">
      <alignment horizontal="justify" vertical="center"/>
    </xf>
    <xf numFmtId="0" fontId="23" fillId="5" borderId="2" xfId="1" applyNumberFormat="1" applyFont="1" applyFill="1" applyBorder="1" applyAlignment="1" applyProtection="1">
      <alignment horizontal="center" vertical="center" wrapText="1"/>
    </xf>
    <xf numFmtId="0" fontId="24" fillId="5" borderId="2" xfId="1" applyNumberFormat="1" applyFont="1" applyFill="1" applyBorder="1" applyAlignment="1" applyProtection="1">
      <alignment horizontal="center" vertical="center" wrapText="1"/>
    </xf>
    <xf numFmtId="0" fontId="0" fillId="2" borderId="42" xfId="0" applyFill="1" applyBorder="1" applyAlignment="1" applyProtection="1">
      <alignment horizontal="justify" vertical="center"/>
      <protection locked="0"/>
    </xf>
    <xf numFmtId="0" fontId="0" fillId="6" borderId="41" xfId="0" applyFont="1" applyFill="1" applyBorder="1" applyAlignment="1" applyProtection="1">
      <alignment horizontal="justify" vertical="center"/>
    </xf>
    <xf numFmtId="0" fontId="0" fillId="6" borderId="23" xfId="0" applyFont="1" applyFill="1" applyBorder="1" applyAlignment="1" applyProtection="1">
      <alignment horizontal="justify" vertical="center"/>
    </xf>
    <xf numFmtId="0" fontId="0" fillId="0" borderId="0" xfId="0" applyAlignment="1" applyProtection="1">
      <alignment vertical="center"/>
    </xf>
    <xf numFmtId="0" fontId="3" fillId="3" borderId="19"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0" fillId="3" borderId="24" xfId="0" applyFont="1" applyFill="1" applyBorder="1" applyAlignment="1" applyProtection="1">
      <alignment horizontal="justify" vertical="center" wrapText="1"/>
    </xf>
    <xf numFmtId="0" fontId="0" fillId="3" borderId="45" xfId="0" applyFont="1" applyFill="1" applyBorder="1" applyAlignment="1" applyProtection="1">
      <alignment horizontal="justify" vertical="center"/>
    </xf>
    <xf numFmtId="0" fontId="0" fillId="3" borderId="22" xfId="0" applyFont="1" applyFill="1" applyBorder="1" applyAlignment="1" applyProtection="1">
      <alignment horizontal="justify" vertical="center"/>
    </xf>
    <xf numFmtId="0" fontId="0" fillId="3" borderId="23" xfId="0" applyFont="1" applyFill="1" applyBorder="1" applyAlignment="1" applyProtection="1">
      <alignment horizontal="justify" vertical="center"/>
    </xf>
    <xf numFmtId="0" fontId="0" fillId="3" borderId="30" xfId="0" applyFont="1" applyFill="1" applyBorder="1" applyAlignment="1" applyProtection="1">
      <alignment horizontal="justify" vertical="center"/>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6" fillId="0" borderId="37" xfId="0" applyFont="1" applyBorder="1" applyAlignment="1" applyProtection="1">
      <alignment horizontal="justify" vertical="center"/>
    </xf>
    <xf numFmtId="0" fontId="12" fillId="0" borderId="37" xfId="0" applyFont="1" applyBorder="1" applyAlignment="1" applyProtection="1">
      <alignment horizontal="center" vertical="center"/>
    </xf>
    <xf numFmtId="9" fontId="12" fillId="0" borderId="37" xfId="0" applyNumberFormat="1" applyFont="1" applyBorder="1" applyAlignment="1" applyProtection="1">
      <alignment horizontal="center" vertical="center"/>
    </xf>
    <xf numFmtId="0" fontId="12" fillId="0" borderId="37" xfId="0" applyFont="1" applyBorder="1" applyAlignment="1" applyProtection="1">
      <alignment horizontal="justify" vertical="center"/>
    </xf>
    <xf numFmtId="0" fontId="12" fillId="0" borderId="37" xfId="0" applyFont="1" applyBorder="1" applyAlignment="1" applyProtection="1">
      <alignment horizontal="justify" vertical="center" wrapText="1"/>
    </xf>
    <xf numFmtId="0" fontId="0" fillId="2" borderId="2" xfId="0" applyFill="1" applyBorder="1" applyAlignment="1" applyProtection="1">
      <alignment horizontal="justify" vertical="center" wrapText="1"/>
    </xf>
    <xf numFmtId="0" fontId="0" fillId="2" borderId="2" xfId="0" applyFill="1" applyBorder="1" applyAlignment="1" applyProtection="1">
      <alignment horizontal="justify" vertical="center"/>
    </xf>
    <xf numFmtId="0" fontId="0" fillId="2" borderId="2" xfId="0" applyFill="1" applyBorder="1" applyAlignment="1" applyProtection="1">
      <alignment horizontal="center" vertical="center" wrapText="1"/>
    </xf>
    <xf numFmtId="0" fontId="0" fillId="2" borderId="28" xfId="0" applyFill="1" applyBorder="1" applyAlignment="1" applyProtection="1">
      <alignment horizontal="justify" vertical="center"/>
    </xf>
    <xf numFmtId="0" fontId="12" fillId="0" borderId="5" xfId="0" applyFont="1" applyBorder="1" applyAlignment="1" applyProtection="1">
      <alignment horizontal="center" vertical="center" wrapText="1"/>
    </xf>
    <xf numFmtId="0" fontId="16" fillId="0" borderId="1" xfId="0" applyFont="1" applyBorder="1" applyAlignment="1" applyProtection="1">
      <alignment horizontal="justify" vertical="center"/>
    </xf>
    <xf numFmtId="9" fontId="12" fillId="0" borderId="1" xfId="0" applyNumberFormat="1" applyFont="1" applyBorder="1" applyAlignment="1" applyProtection="1">
      <alignment horizontal="center" vertical="center"/>
    </xf>
    <xf numFmtId="0" fontId="12" fillId="0" borderId="1" xfId="0" applyFont="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6" fillId="0" borderId="7" xfId="0" applyFont="1" applyBorder="1" applyAlignment="1" applyProtection="1">
      <alignment horizontal="justify" vertical="center"/>
    </xf>
    <xf numFmtId="0" fontId="12" fillId="0" borderId="7" xfId="0" applyFont="1" applyBorder="1" applyAlignment="1" applyProtection="1">
      <alignment horizontal="center" vertical="center"/>
    </xf>
    <xf numFmtId="9" fontId="12" fillId="0" borderId="7" xfId="0" applyNumberFormat="1" applyFont="1" applyBorder="1" applyAlignment="1" applyProtection="1">
      <alignment horizontal="center" vertical="center"/>
    </xf>
    <xf numFmtId="0" fontId="12" fillId="0" borderId="7" xfId="0" applyFont="1" applyBorder="1" applyAlignment="1" applyProtection="1">
      <alignment horizontal="justify" vertical="center"/>
    </xf>
    <xf numFmtId="0" fontId="12" fillId="0" borderId="7" xfId="0" applyFont="1" applyBorder="1" applyAlignment="1" applyProtection="1">
      <alignment horizontal="justify" vertical="center" wrapText="1"/>
    </xf>
    <xf numFmtId="0" fontId="0" fillId="2" borderId="22" xfId="0" applyFill="1" applyBorder="1" applyAlignment="1" applyProtection="1">
      <alignment horizontal="justify" vertical="center" wrapText="1"/>
    </xf>
    <xf numFmtId="0" fontId="0" fillId="2" borderId="22" xfId="0" applyFill="1" applyBorder="1" applyAlignment="1" applyProtection="1">
      <alignment horizontal="justify" vertical="center"/>
    </xf>
    <xf numFmtId="0" fontId="0" fillId="2" borderId="22" xfId="0" applyFill="1" applyBorder="1" applyAlignment="1" applyProtection="1">
      <alignment horizontal="center" vertical="center" wrapText="1"/>
    </xf>
    <xf numFmtId="0" fontId="0" fillId="2" borderId="30" xfId="0" applyFill="1" applyBorder="1" applyAlignment="1" applyProtection="1">
      <alignment horizontal="justify" vertical="center"/>
    </xf>
    <xf numFmtId="0" fontId="0" fillId="0" borderId="0" xfId="0" applyAlignment="1" applyProtection="1">
      <alignment horizontal="justify"/>
    </xf>
    <xf numFmtId="0" fontId="0" fillId="6" borderId="37" xfId="0" applyNumberFormat="1" applyFill="1" applyBorder="1" applyAlignment="1" applyProtection="1">
      <alignment horizontal="center" vertical="center" wrapText="1"/>
      <protection locked="0"/>
    </xf>
    <xf numFmtId="0" fontId="0" fillId="6" borderId="38" xfId="0" applyNumberFormat="1" applyFill="1" applyBorder="1" applyAlignment="1" applyProtection="1">
      <alignment horizontal="center" vertical="center" wrapText="1"/>
      <protection locked="0"/>
    </xf>
    <xf numFmtId="0" fontId="0" fillId="6" borderId="27" xfId="0" applyFill="1" applyBorder="1" applyAlignment="1" applyProtection="1">
      <alignment horizontal="center" vertical="center"/>
      <protection locked="0"/>
    </xf>
    <xf numFmtId="0" fontId="0" fillId="6" borderId="1" xfId="0" applyNumberFormat="1" applyFill="1" applyBorder="1" applyAlignment="1" applyProtection="1">
      <alignment horizontal="center" vertical="center" wrapText="1"/>
      <protection locked="0"/>
    </xf>
    <xf numFmtId="0" fontId="0" fillId="6" borderId="4" xfId="0" applyNumberFormat="1" applyFill="1" applyBorder="1" applyAlignment="1" applyProtection="1">
      <alignment horizontal="center" vertical="center" wrapText="1"/>
      <protection locked="0"/>
    </xf>
    <xf numFmtId="0" fontId="0" fillId="6" borderId="39" xfId="0" applyFill="1" applyBorder="1" applyAlignment="1" applyProtection="1">
      <alignment horizontal="center" vertical="center"/>
      <protection locked="0"/>
    </xf>
    <xf numFmtId="0" fontId="0" fillId="6" borderId="24" xfId="0" applyNumberFormat="1" applyFill="1" applyBorder="1" applyAlignment="1" applyProtection="1">
      <alignment horizontal="center" vertical="center" wrapText="1"/>
      <protection locked="0"/>
    </xf>
    <xf numFmtId="0" fontId="0" fillId="6" borderId="8" xfId="0" applyFill="1" applyBorder="1" applyAlignment="1" applyProtection="1">
      <alignment horizontal="center" vertical="center"/>
      <protection locked="0"/>
    </xf>
    <xf numFmtId="0" fontId="15" fillId="5" borderId="0" xfId="0" applyFont="1" applyFill="1" applyBorder="1" applyAlignment="1" applyProtection="1">
      <alignment horizontal="center" vertical="center"/>
    </xf>
    <xf numFmtId="164" fontId="15" fillId="5" borderId="0" xfId="1" applyNumberFormat="1" applyFont="1" applyFill="1" applyBorder="1" applyAlignment="1" applyProtection="1">
      <alignment horizontal="center" vertical="center"/>
    </xf>
    <xf numFmtId="0" fontId="15" fillId="5" borderId="0" xfId="0" applyFont="1" applyFill="1" applyBorder="1" applyProtection="1"/>
    <xf numFmtId="164" fontId="15" fillId="5" borderId="0" xfId="0" applyNumberFormat="1" applyFont="1" applyFill="1" applyBorder="1" applyAlignment="1" applyProtection="1">
      <alignment horizontal="center" vertical="center"/>
    </xf>
    <xf numFmtId="0" fontId="10" fillId="3" borderId="0" xfId="0" applyFont="1" applyFill="1" applyAlignment="1" applyProtection="1">
      <alignment horizontal="center"/>
      <protection locked="0"/>
    </xf>
    <xf numFmtId="0" fontId="0" fillId="2" borderId="2" xfId="0" applyFill="1" applyBorder="1" applyAlignment="1" applyProtection="1">
      <alignment horizontal="justify" vertical="center" wrapText="1"/>
      <protection locked="0"/>
    </xf>
    <xf numFmtId="0" fontId="0" fillId="2" borderId="42" xfId="0" applyFill="1" applyBorder="1" applyAlignment="1" applyProtection="1">
      <alignment horizontal="justify" vertical="center" wrapText="1"/>
      <protection locked="0"/>
    </xf>
    <xf numFmtId="0" fontId="0" fillId="2" borderId="45" xfId="0" applyFill="1" applyBorder="1" applyAlignment="1" applyProtection="1">
      <alignment horizontal="justify" vertical="center" wrapText="1"/>
      <protection locked="0"/>
    </xf>
    <xf numFmtId="15" fontId="0" fillId="0" borderId="0" xfId="0" applyNumberFormat="1" applyAlignment="1">
      <alignment horizontal="justify" vertical="top" wrapText="1"/>
    </xf>
    <xf numFmtId="0" fontId="10" fillId="0" borderId="0" xfId="0" applyFont="1" applyAlignment="1">
      <alignment horizontal="justify" vertical="center" wrapText="1"/>
    </xf>
    <xf numFmtId="0" fontId="9" fillId="4" borderId="1" xfId="0" applyFont="1" applyFill="1" applyBorder="1" applyAlignment="1">
      <alignment horizontal="center" vertical="center" textRotation="90"/>
    </xf>
    <xf numFmtId="0" fontId="0" fillId="0" borderId="1" xfId="0"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top" wrapText="1"/>
    </xf>
    <xf numFmtId="0" fontId="0" fillId="0" borderId="1" xfId="0" applyBorder="1" applyAlignment="1">
      <alignment horizontal="justify" vertical="top"/>
    </xf>
    <xf numFmtId="0" fontId="0" fillId="0" borderId="0" xfId="0" applyBorder="1" applyAlignment="1">
      <alignment horizontal="center" vertical="center"/>
    </xf>
    <xf numFmtId="0" fontId="0" fillId="0" borderId="0" xfId="0" applyAlignment="1">
      <alignment horizontal="justify" vertical="center" wrapText="1"/>
    </xf>
    <xf numFmtId="0" fontId="2"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pplyAlignment="1">
      <alignment horizontal="left" vertical="center" wrapText="1"/>
    </xf>
    <xf numFmtId="0" fontId="0" fillId="2" borderId="34" xfId="0" applyFill="1" applyBorder="1" applyAlignment="1" applyProtection="1">
      <alignment horizontal="justify" vertical="center" wrapText="1"/>
      <protection locked="0"/>
    </xf>
    <xf numFmtId="0" fontId="0" fillId="2" borderId="2" xfId="0" applyFill="1" applyBorder="1" applyAlignment="1" applyProtection="1">
      <alignment horizontal="justify" vertical="center" wrapText="1"/>
      <protection locked="0"/>
    </xf>
    <xf numFmtId="0" fontId="0" fillId="2" borderId="2" xfId="0" applyFill="1" applyBorder="1" applyAlignment="1" applyProtection="1">
      <alignment horizontal="justify" vertical="center"/>
      <protection locked="0"/>
    </xf>
    <xf numFmtId="0" fontId="0" fillId="2" borderId="43" xfId="0" applyFill="1" applyBorder="1" applyAlignment="1" applyProtection="1">
      <alignment horizontal="justify" vertical="center" wrapText="1"/>
      <protection locked="0"/>
    </xf>
    <xf numFmtId="0" fontId="0" fillId="2" borderId="42" xfId="0" applyFill="1" applyBorder="1" applyAlignment="1" applyProtection="1">
      <alignment horizontal="justify" vertical="center"/>
      <protection locked="0"/>
    </xf>
    <xf numFmtId="0" fontId="0" fillId="2" borderId="34" xfId="0" applyFill="1" applyBorder="1" applyAlignment="1" applyProtection="1">
      <alignment horizontal="justify" vertical="center"/>
      <protection locked="0"/>
    </xf>
    <xf numFmtId="0" fontId="0" fillId="2" borderId="34" xfId="0" applyNumberFormat="1" applyFill="1" applyBorder="1" applyAlignment="1" applyProtection="1">
      <alignment horizontal="center" vertical="center" wrapText="1"/>
      <protection locked="0"/>
    </xf>
    <xf numFmtId="0" fontId="0" fillId="2" borderId="2" xfId="0" applyNumberFormat="1" applyFill="1" applyBorder="1" applyAlignment="1" applyProtection="1">
      <alignment horizontal="center" vertical="center" wrapText="1"/>
      <protection locked="0"/>
    </xf>
    <xf numFmtId="0" fontId="0" fillId="2" borderId="43" xfId="0" applyFill="1" applyBorder="1" applyAlignment="1" applyProtection="1">
      <alignment horizontal="justify" vertical="center"/>
      <protection locked="0"/>
    </xf>
    <xf numFmtId="0" fontId="0" fillId="2" borderId="34"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164" fontId="0" fillId="2" borderId="34" xfId="1" applyNumberFormat="1" applyFont="1" applyFill="1" applyBorder="1" applyAlignment="1" applyProtection="1">
      <alignment horizontal="center" vertical="center" wrapText="1"/>
      <protection locked="0"/>
    </xf>
    <xf numFmtId="164" fontId="0" fillId="2" borderId="2" xfId="1" applyNumberFormat="1"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40"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3" fillId="3" borderId="18"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3" fillId="3" borderId="2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3" fillId="3" borderId="19"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2" fillId="0" borderId="1" xfId="0" applyFont="1" applyBorder="1" applyAlignment="1" applyProtection="1">
      <alignment horizontal="left"/>
    </xf>
    <xf numFmtId="0" fontId="12" fillId="0" borderId="34" xfId="0" applyFont="1" applyBorder="1" applyAlignment="1" applyProtection="1">
      <alignment horizontal="justify" vertical="center" wrapText="1"/>
    </xf>
    <xf numFmtId="0" fontId="12" fillId="0" borderId="2" xfId="0" applyFont="1" applyBorder="1" applyAlignment="1" applyProtection="1">
      <alignment horizontal="justify" vertical="center"/>
    </xf>
    <xf numFmtId="0" fontId="0" fillId="0" borderId="1" xfId="0" applyBorder="1" applyAlignment="1" applyProtection="1">
      <alignment horizontal="center" vertical="center"/>
    </xf>
    <xf numFmtId="0" fontId="0" fillId="2" borderId="1" xfId="0" applyFill="1" applyBorder="1" applyAlignment="1" applyProtection="1">
      <alignment horizontal="center" vertical="center"/>
      <protection locked="0"/>
    </xf>
    <xf numFmtId="0" fontId="12" fillId="0" borderId="1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4" xfId="0" applyFont="1" applyBorder="1" applyAlignment="1" applyProtection="1">
      <alignment horizontal="justify" vertical="center"/>
    </xf>
    <xf numFmtId="0" fontId="12" fillId="0" borderId="1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42" xfId="0" applyFont="1" applyBorder="1" applyAlignment="1" applyProtection="1">
      <alignment horizontal="center" vertical="center" wrapText="1"/>
    </xf>
    <xf numFmtId="0" fontId="12" fillId="0" borderId="34" xfId="0" applyFont="1" applyBorder="1" applyAlignment="1" applyProtection="1">
      <alignment horizontal="justify" vertical="center"/>
    </xf>
    <xf numFmtId="9" fontId="12" fillId="0" borderId="14" xfId="0" applyNumberFormat="1" applyFont="1" applyBorder="1" applyAlignment="1" applyProtection="1">
      <alignment horizontal="center" vertical="center"/>
    </xf>
    <xf numFmtId="9" fontId="12" fillId="0" borderId="2" xfId="0" applyNumberFormat="1" applyFont="1" applyBorder="1" applyAlignment="1" applyProtection="1">
      <alignment horizontal="center" vertical="center"/>
    </xf>
    <xf numFmtId="0" fontId="12" fillId="0" borderId="43"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9" fontId="12" fillId="0" borderId="34" xfId="0" applyNumberFormat="1" applyFont="1" applyBorder="1" applyAlignment="1" applyProtection="1">
      <alignment horizontal="center" vertical="center"/>
    </xf>
    <xf numFmtId="0" fontId="12" fillId="0" borderId="34" xfId="0" applyFont="1" applyBorder="1" applyAlignment="1" applyProtection="1">
      <alignment horizontal="center" vertical="center"/>
    </xf>
    <xf numFmtId="164" fontId="1" fillId="6" borderId="34" xfId="1" applyNumberFormat="1" applyFont="1" applyFill="1" applyBorder="1" applyAlignment="1" applyProtection="1">
      <alignment horizontal="center" vertical="center"/>
    </xf>
    <xf numFmtId="164" fontId="1" fillId="6" borderId="2" xfId="1" applyNumberFormat="1" applyFont="1" applyFill="1" applyBorder="1" applyAlignment="1" applyProtection="1">
      <alignment horizontal="center" vertical="center"/>
    </xf>
    <xf numFmtId="9" fontId="12" fillId="0" borderId="34" xfId="1" applyFont="1" applyBorder="1" applyAlignment="1" applyProtection="1">
      <alignment horizontal="center" vertical="center"/>
    </xf>
    <xf numFmtId="9" fontId="12" fillId="0" borderId="2" xfId="1" applyFont="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xf>
    <xf numFmtId="0" fontId="7" fillId="4" borderId="35" xfId="0" applyFont="1" applyFill="1" applyBorder="1" applyAlignment="1" applyProtection="1">
      <alignment horizontal="center"/>
    </xf>
    <xf numFmtId="0" fontId="7" fillId="4" borderId="33" xfId="0" applyFont="1" applyFill="1" applyBorder="1" applyAlignment="1" applyProtection="1">
      <alignment horizontal="center"/>
    </xf>
    <xf numFmtId="0" fontId="7" fillId="5" borderId="0" xfId="0" applyFont="1" applyFill="1" applyBorder="1" applyAlignment="1" applyProtection="1">
      <alignment horizontal="center" vertical="center"/>
    </xf>
    <xf numFmtId="0" fontId="9" fillId="4" borderId="0" xfId="0" applyFont="1" applyFill="1" applyAlignment="1" applyProtection="1">
      <alignment horizontal="center"/>
    </xf>
    <xf numFmtId="0" fontId="15" fillId="5" borderId="0" xfId="0" applyFont="1" applyFill="1" applyBorder="1" applyAlignment="1" applyProtection="1">
      <alignment horizontal="center"/>
    </xf>
    <xf numFmtId="0" fontId="5" fillId="0" borderId="0" xfId="0" applyFont="1" applyAlignment="1" applyProtection="1">
      <alignment horizontal="center" wrapText="1"/>
    </xf>
    <xf numFmtId="0" fontId="9" fillId="4" borderId="1" xfId="0"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9" fillId="4" borderId="2" xfId="0" applyFont="1" applyFill="1" applyBorder="1" applyAlignment="1" applyProtection="1">
      <alignment horizontal="center" vertical="center"/>
    </xf>
  </cellXfs>
  <cellStyles count="2">
    <cellStyle name="Normal" xfId="0" builtinId="0"/>
    <cellStyle name="Porcentaje" xfId="1" builtinId="5"/>
  </cellStyles>
  <dxfs count="9">
    <dxf>
      <numFmt numFmtId="3" formatCode="#,##0"/>
    </dxf>
    <dxf>
      <numFmt numFmtId="14" formatCode="0.00%"/>
    </dxf>
    <dxf>
      <numFmt numFmtId="2" formatCode="0.00"/>
    </dxf>
    <dxf>
      <numFmt numFmtId="3" formatCode="#,##0"/>
    </dxf>
    <dxf>
      <numFmt numFmtId="14" formatCode="0.00%"/>
    </dxf>
    <dxf>
      <numFmt numFmtId="2" formatCode="0.00"/>
    </dxf>
    <dxf>
      <numFmt numFmtId="3" formatCode="#,##0"/>
    </dxf>
    <dxf>
      <numFmt numFmtId="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89803486743037E-2"/>
          <c:y val="0.10319917440660474"/>
          <c:w val="0.93305523298645709"/>
          <c:h val="0.80103914255300135"/>
        </c:manualLayout>
      </c:layout>
      <c:barChart>
        <c:barDir val="col"/>
        <c:grouping val="clustered"/>
        <c:varyColors val="0"/>
        <c:ser>
          <c:idx val="1"/>
          <c:order val="0"/>
          <c:tx>
            <c:v>Actividad</c:v>
          </c:tx>
          <c:spPr>
            <a:solidFill>
              <a:schemeClr val="accent4">
                <a:lumMod val="40000"/>
                <a:lumOff val="60000"/>
              </a:schemeClr>
            </a:solidFill>
            <a:ln>
              <a:solidFill>
                <a:schemeClr val="tx1"/>
              </a:solidFill>
            </a:ln>
          </c:spPr>
          <c:invertIfNegative val="0"/>
          <c:dLbls>
            <c:spPr>
              <a:noFill/>
              <a:ln>
                <a:noFill/>
              </a:ln>
              <a:effectLst/>
            </c:spPr>
            <c:txPr>
              <a:bodyPr rot="-5400000" vert="horz" wrap="square" lIns="38100" tIns="19050" rIns="38100" bIns="19050" anchor="ctr">
                <a:spAutoFit/>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Evaluación!$X$23:$X$33</c:f>
              <c:numCache>
                <c:formatCode>General</c:formatCode>
                <c:ptCount val="11"/>
                <c:pt idx="0">
                  <c:v>1</c:v>
                </c:pt>
                <c:pt idx="1">
                  <c:v>2</c:v>
                </c:pt>
                <c:pt idx="2">
                  <c:v>3</c:v>
                </c:pt>
                <c:pt idx="3">
                  <c:v>4</c:v>
                </c:pt>
                <c:pt idx="4">
                  <c:v>5</c:v>
                </c:pt>
                <c:pt idx="5">
                  <c:v>6</c:v>
                </c:pt>
                <c:pt idx="6">
                  <c:v>7</c:v>
                </c:pt>
                <c:pt idx="7">
                  <c:v>8</c:v>
                </c:pt>
                <c:pt idx="8">
                  <c:v>9</c:v>
                </c:pt>
                <c:pt idx="9">
                  <c:v>10</c:v>
                </c:pt>
              </c:numCache>
            </c:numRef>
          </c:cat>
          <c:val>
            <c:numRef>
              <c:f>Evaluación!$Y$23:$Y$33</c:f>
              <c:numCache>
                <c:formatCode>0.0%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F8D-4E94-9A74-F95A4465E25C}"/>
            </c:ext>
          </c:extLst>
        </c:ser>
        <c:dLbls>
          <c:showLegendKey val="0"/>
          <c:showVal val="0"/>
          <c:showCatName val="0"/>
          <c:showSerName val="0"/>
          <c:showPercent val="0"/>
          <c:showBubbleSize val="0"/>
        </c:dLbls>
        <c:gapWidth val="150"/>
        <c:axId val="299697080"/>
        <c:axId val="299697472"/>
      </c:barChart>
      <c:lineChart>
        <c:grouping val="standard"/>
        <c:varyColors val="0"/>
        <c:ser>
          <c:idx val="0"/>
          <c:order val="1"/>
          <c:spPr>
            <a:ln w="19050" cap="rnd">
              <a:solidFill>
                <a:srgbClr val="C00000"/>
              </a:solidFill>
              <a:round/>
            </a:ln>
            <a:effectLst/>
          </c:spPr>
          <c:marker>
            <c:symbol val="none"/>
          </c:marker>
          <c:val>
            <c:numRef>
              <c:f>Evaluación!$Z$23:$Z$33</c:f>
              <c:numCache>
                <c:formatCode>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F8D-4E94-9A74-F95A4465E25C}"/>
            </c:ext>
          </c:extLst>
        </c:ser>
        <c:dLbls>
          <c:showLegendKey val="0"/>
          <c:showVal val="0"/>
          <c:showCatName val="0"/>
          <c:showSerName val="0"/>
          <c:showPercent val="0"/>
          <c:showBubbleSize val="0"/>
        </c:dLbls>
        <c:marker val="1"/>
        <c:smooth val="0"/>
        <c:axId val="299697080"/>
        <c:axId val="299697472"/>
      </c:lineChart>
      <c:catAx>
        <c:axId val="29969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697472"/>
        <c:crosses val="autoZero"/>
        <c:auto val="1"/>
        <c:lblAlgn val="ctr"/>
        <c:lblOffset val="100"/>
        <c:noMultiLvlLbl val="0"/>
      </c:catAx>
      <c:valAx>
        <c:axId val="299697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99697080"/>
        <c:crosses val="autoZero"/>
        <c:crossBetween val="between"/>
      </c:valAx>
    </c:plotArea>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27888584411529"/>
          <c:y val="9.2802831464248794E-2"/>
          <c:w val="0.48531594343658585"/>
          <c:h val="0.83459635727352266"/>
        </c:manualLayout>
      </c:layout>
      <c:doughnutChart>
        <c:varyColors val="1"/>
        <c:ser>
          <c:idx val="0"/>
          <c:order val="0"/>
          <c:spPr>
            <a:solidFill>
              <a:schemeClr val="accent4">
                <a:lumMod val="40000"/>
                <a:lumOff val="60000"/>
              </a:schemeClr>
            </a:solidFill>
          </c:spPr>
          <c:explosion val="4"/>
          <c:dPt>
            <c:idx val="0"/>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1-4555-4E0F-BF40-462233358DD9}"/>
              </c:ext>
            </c:extLst>
          </c:dPt>
          <c:dPt>
            <c:idx val="1"/>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3-4555-4E0F-BF40-462233358DD9}"/>
              </c:ext>
            </c:extLst>
          </c:dPt>
          <c:dPt>
            <c:idx val="2"/>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5-4555-4E0F-BF40-462233358DD9}"/>
              </c:ext>
            </c:extLst>
          </c:dPt>
          <c:dPt>
            <c:idx val="3"/>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7-4555-4E0F-BF40-462233358DD9}"/>
              </c:ext>
            </c:extLst>
          </c:dPt>
          <c:dPt>
            <c:idx val="4"/>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9-4555-4E0F-BF40-462233358DD9}"/>
              </c:ext>
            </c:extLst>
          </c:dPt>
          <c:dPt>
            <c:idx val="5"/>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B-4555-4E0F-BF40-462233358DD9}"/>
              </c:ext>
            </c:extLst>
          </c:dPt>
          <c:dPt>
            <c:idx val="6"/>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D-4555-4E0F-BF40-462233358DD9}"/>
              </c:ext>
            </c:extLst>
          </c:dPt>
          <c:dPt>
            <c:idx val="7"/>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F-4555-4E0F-BF40-462233358DD9}"/>
              </c:ext>
            </c:extLst>
          </c:dPt>
          <c:dPt>
            <c:idx val="8"/>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1-4555-4E0F-BF40-462233358DD9}"/>
              </c:ext>
            </c:extLst>
          </c:dPt>
          <c:dPt>
            <c:idx val="9"/>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3-4555-4E0F-BF40-462233358DD9}"/>
              </c:ext>
            </c:extLst>
          </c:dPt>
          <c:val>
            <c:numLit>
              <c:formatCode>General</c:formatCode>
              <c:ptCount val="10"/>
              <c:pt idx="0">
                <c:v>1</c:v>
              </c:pt>
              <c:pt idx="1">
                <c:v>1</c:v>
              </c:pt>
              <c:pt idx="2">
                <c:v>1</c:v>
              </c:pt>
              <c:pt idx="3">
                <c:v>1</c:v>
              </c:pt>
              <c:pt idx="4">
                <c:v>1</c:v>
              </c:pt>
              <c:pt idx="5">
                <c:v>1</c:v>
              </c:pt>
              <c:pt idx="6">
                <c:v>1</c:v>
              </c:pt>
              <c:pt idx="7">
                <c:v>1</c:v>
              </c:pt>
              <c:pt idx="8">
                <c:v>1</c:v>
              </c:pt>
              <c:pt idx="9">
                <c:v>1</c:v>
              </c:pt>
            </c:numLit>
          </c:val>
          <c:extLst>
            <c:ext xmlns:c16="http://schemas.microsoft.com/office/drawing/2014/chart" uri="{C3380CC4-5D6E-409C-BE32-E72D297353CC}">
              <c16:uniqueId val="{00000000-E914-4781-BD73-BB669AD2689A}"/>
            </c:ext>
          </c:extLst>
        </c:ser>
        <c:dLbls>
          <c:showLegendKey val="0"/>
          <c:showVal val="0"/>
          <c:showCatName val="0"/>
          <c:showSerName val="0"/>
          <c:showPercent val="0"/>
          <c:showBubbleSize val="0"/>
          <c:showLeaderLines val="1"/>
        </c:dLbls>
        <c:firstSliceAng val="0"/>
        <c:holeSize val="55"/>
      </c:doughnutChart>
      <c:doughnutChart>
        <c:varyColors val="1"/>
        <c:ser>
          <c:idx val="1"/>
          <c:order val="1"/>
          <c:dPt>
            <c:idx val="0"/>
            <c:bubble3D val="0"/>
            <c:spPr>
              <a:noFill/>
              <a:ln w="19050">
                <a:solidFill>
                  <a:schemeClr val="lt1"/>
                </a:solidFill>
              </a:ln>
              <a:effectLst/>
            </c:spPr>
            <c:extLst>
              <c:ext xmlns:c16="http://schemas.microsoft.com/office/drawing/2014/chart" uri="{C3380CC4-5D6E-409C-BE32-E72D297353CC}">
                <c16:uniqueId val="{00000008-E914-4781-BD73-BB669AD2689A}"/>
              </c:ext>
            </c:extLst>
          </c:dPt>
          <c:dPt>
            <c:idx val="1"/>
            <c:bubble3D val="0"/>
            <c:spPr>
              <a:solidFill>
                <a:schemeClr val="bg1">
                  <a:alpha val="76000"/>
                </a:schemeClr>
              </a:solidFill>
              <a:ln w="19050">
                <a:solidFill>
                  <a:schemeClr val="lt1"/>
                </a:solidFill>
              </a:ln>
              <a:effectLst/>
            </c:spPr>
            <c:extLst>
              <c:ext xmlns:c16="http://schemas.microsoft.com/office/drawing/2014/chart" uri="{C3380CC4-5D6E-409C-BE32-E72D297353CC}">
                <c16:uniqueId val="{00000009-E914-4781-BD73-BB669AD2689A}"/>
              </c:ext>
            </c:extLst>
          </c:dPt>
          <c:val>
            <c:numRef>
              <c:f>Evaluación!$Y$37:$Z$37</c:f>
              <c:numCache>
                <c:formatCode>0.0%</c:formatCode>
                <c:ptCount val="2"/>
                <c:pt idx="0">
                  <c:v>0</c:v>
                </c:pt>
                <c:pt idx="1">
                  <c:v>1</c:v>
                </c:pt>
              </c:numCache>
            </c:numRef>
          </c:val>
          <c:extLst>
            <c:ext xmlns:c16="http://schemas.microsoft.com/office/drawing/2014/chart" uri="{C3380CC4-5D6E-409C-BE32-E72D297353CC}">
              <c16:uniqueId val="{00000007-E914-4781-BD73-BB669AD2689A}"/>
            </c:ext>
          </c:extLst>
        </c:ser>
        <c:dLbls>
          <c:showLegendKey val="0"/>
          <c:showVal val="0"/>
          <c:showCatName val="0"/>
          <c:showSerName val="0"/>
          <c:showPercent val="0"/>
          <c:showBubbleSize val="0"/>
          <c:showLeaderLines val="1"/>
        </c:dLbls>
        <c:firstSliceAng val="0"/>
        <c:holeSize val="55"/>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404812</xdr:colOff>
      <xdr:row>18</xdr:row>
      <xdr:rowOff>1319212</xdr:rowOff>
    </xdr:from>
    <xdr:ext cx="237053" cy="253339"/>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C785D387-3CF0-4885-BE4D-5952D2102D24}"/>
                </a:ext>
              </a:extLst>
            </xdr:cNvPr>
            <xdr:cNvSpPr txBox="1"/>
          </xdr:nvSpPr>
          <xdr:spPr>
            <a:xfrm>
              <a:off x="5434012" y="9767887"/>
              <a:ext cx="237053"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a:t> </a:t>
              </a:r>
              <a14:m>
                <m:oMath xmlns:m="http://schemas.openxmlformats.org/officeDocument/2006/math">
                  <m:d>
                    <m:dPr>
                      <m:ctrlPr>
                        <a:rPr lang="es-CO" sz="1100" i="1">
                          <a:latin typeface="Cambria Math" panose="02040503050406030204" pitchFamily="18" charset="0"/>
                        </a:rPr>
                      </m:ctrlPr>
                    </m:dPr>
                    <m:e>
                      <m:f>
                        <m:fPr>
                          <m:ctrlPr>
                            <a:rPr lang="es-CO" sz="1100" i="1">
                              <a:latin typeface="Cambria Math" panose="02040503050406030204" pitchFamily="18" charset="0"/>
                            </a:rPr>
                          </m:ctrlPr>
                        </m:fPr>
                        <m:num>
                          <m:r>
                            <a:rPr lang="es-CO" sz="1100" b="0" i="1">
                              <a:latin typeface="Cambria Math" panose="02040503050406030204" pitchFamily="18" charset="0"/>
                            </a:rPr>
                            <m:t>𝑎</m:t>
                          </m:r>
                        </m:num>
                        <m:den>
                          <m:r>
                            <a:rPr lang="es-CO" sz="1100" b="0" i="1">
                              <a:latin typeface="Cambria Math" panose="02040503050406030204" pitchFamily="18" charset="0"/>
                            </a:rPr>
                            <m:t>𝑏</m:t>
                          </m:r>
                        </m:den>
                      </m:f>
                    </m:e>
                  </m:d>
                </m:oMath>
              </a14:m>
              <a:endParaRPr lang="es-CO" sz="1100"/>
            </a:p>
          </xdr:txBody>
        </xdr:sp>
      </mc:Choice>
      <mc:Fallback xmlns="">
        <xdr:sp macro="" textlink="">
          <xdr:nvSpPr>
            <xdr:cNvPr id="2" name="CuadroTexto 1">
              <a:extLst>
                <a:ext uri="{FF2B5EF4-FFF2-40B4-BE49-F238E27FC236}">
                  <a16:creationId xmlns:a16="http://schemas.microsoft.com/office/drawing/2014/main" id="{C785D387-3CF0-4885-BE4D-5952D2102D24}"/>
                </a:ext>
              </a:extLst>
            </xdr:cNvPr>
            <xdr:cNvSpPr txBox="1"/>
          </xdr:nvSpPr>
          <xdr:spPr>
            <a:xfrm>
              <a:off x="5434012" y="9767887"/>
              <a:ext cx="237053"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a:t> </a:t>
              </a:r>
              <a:r>
                <a:rPr lang="es-CO" sz="1100" i="0">
                  <a:latin typeface="Cambria Math" panose="02040503050406030204" pitchFamily="18" charset="0"/>
                </a:rPr>
                <a:t>(</a:t>
              </a:r>
              <a:r>
                <a:rPr lang="es-CO" sz="1100" b="0" i="0">
                  <a:latin typeface="Cambria Math" panose="02040503050406030204" pitchFamily="18" charset="0"/>
                </a:rPr>
                <a:t>𝑎/𝑏)</a:t>
              </a:r>
              <a:endParaRPr lang="es-CO" sz="1100"/>
            </a:p>
          </xdr:txBody>
        </xdr:sp>
      </mc:Fallback>
    </mc:AlternateContent>
    <xdr:clientData/>
  </xdr:oneCellAnchor>
  <xdr:oneCellAnchor>
    <xdr:from>
      <xdr:col>4</xdr:col>
      <xdr:colOff>623887</xdr:colOff>
      <xdr:row>17</xdr:row>
      <xdr:rowOff>538162</xdr:rowOff>
    </xdr:from>
    <xdr:ext cx="4610301" cy="345800"/>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7A02853D-5E37-4709-A3E1-7BF4AD8B6DB3}"/>
                </a:ext>
              </a:extLst>
            </xdr:cNvPr>
            <xdr:cNvSpPr txBox="1"/>
          </xdr:nvSpPr>
          <xdr:spPr>
            <a:xfrm>
              <a:off x="2605087" y="7700962"/>
              <a:ext cx="4610301" cy="34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000" i="1">
                            <a:latin typeface="Cambria Math" panose="02040503050406030204" pitchFamily="18" charset="0"/>
                          </a:rPr>
                        </m:ctrlPr>
                      </m:dPr>
                      <m:e>
                        <m:f>
                          <m:fPr>
                            <m:ctrlPr>
                              <a:rPr lang="es-CO" sz="1000" i="1">
                                <a:latin typeface="Cambria Math" panose="02040503050406030204" pitchFamily="18" charset="0"/>
                              </a:rPr>
                            </m:ctrlPr>
                          </m:fPr>
                          <m:num>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𝑐𝑜𝑛</m:t>
                            </m:r>
                            <m:r>
                              <a:rPr lang="es-CO" sz="1000" b="0" i="1">
                                <a:latin typeface="Cambria Math" panose="02040503050406030204" pitchFamily="18" charset="0"/>
                              </a:rPr>
                              <m:t> </m:t>
                            </m:r>
                            <m:r>
                              <a:rPr lang="es-CO" sz="1000" b="0" i="1">
                                <a:latin typeface="Cambria Math" panose="02040503050406030204" pitchFamily="18" charset="0"/>
                              </a:rPr>
                              <m:t>𝑑𝑜𝑐𝑡𝑜𝑟𝑎𝑑𝑜</m:t>
                            </m:r>
                            <m:r>
                              <a:rPr lang="es-CO" sz="1000" b="0" i="1">
                                <a:latin typeface="Cambria Math" panose="02040503050406030204" pitchFamily="18" charset="0"/>
                              </a:rPr>
                              <m:t>+</m:t>
                            </m:r>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𝑐𝑜𝑛</m:t>
                            </m:r>
                            <m:r>
                              <a:rPr lang="es-CO" sz="1000" b="0" i="1">
                                <a:latin typeface="Cambria Math" panose="02040503050406030204" pitchFamily="18" charset="0"/>
                              </a:rPr>
                              <m:t> </m:t>
                            </m:r>
                            <m:r>
                              <a:rPr lang="es-CO" sz="1000" b="0" i="1">
                                <a:latin typeface="Cambria Math" panose="02040503050406030204" pitchFamily="18" charset="0"/>
                              </a:rPr>
                              <m:t>𝑚𝑎𝑒𝑠𝑡𝑟</m:t>
                            </m:r>
                            <m:r>
                              <a:rPr lang="es-CO" sz="1000" b="0" i="1">
                                <a:latin typeface="Cambria Math" panose="02040503050406030204" pitchFamily="18" charset="0"/>
                              </a:rPr>
                              <m:t>í</m:t>
                            </m:r>
                            <m:r>
                              <a:rPr lang="es-CO" sz="1000" b="0" i="1">
                                <a:latin typeface="Cambria Math" panose="02040503050406030204" pitchFamily="18" charset="0"/>
                              </a:rPr>
                              <m:t>𝑎</m:t>
                            </m:r>
                            <m:r>
                              <a:rPr lang="es-CO" sz="1000" b="0" i="1">
                                <a:latin typeface="Cambria Math" panose="02040503050406030204" pitchFamily="18" charset="0"/>
                              </a:rPr>
                              <m:t>+</m:t>
                            </m:r>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𝑒𝑠𝑝𝑒𝑐𝑖𝑎𝑙𝑖𝑧𝑎𝑐𝑖</m:t>
                            </m:r>
                            <m:r>
                              <m:rPr>
                                <m:sty m:val="p"/>
                              </m:rPr>
                              <a:rPr lang="es-CO" sz="1000" b="0" i="1">
                                <a:latin typeface="Cambria Math" panose="02040503050406030204" pitchFamily="18" charset="0"/>
                              </a:rPr>
                              <m:t>o</m:t>
                            </m:r>
                            <m:r>
                              <a:rPr lang="es-CO" sz="1000" b="0" i="1">
                                <a:latin typeface="Cambria Math" panose="02040503050406030204" pitchFamily="18" charset="0"/>
                              </a:rPr>
                              <m:t>𝑛</m:t>
                            </m:r>
                            <m:r>
                              <a:rPr lang="es-CO" sz="1000" b="0" i="1">
                                <a:latin typeface="Cambria Math" panose="02040503050406030204" pitchFamily="18" charset="0"/>
                              </a:rPr>
                              <m:t> </m:t>
                            </m:r>
                          </m:num>
                          <m:den>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𝑑𝑒</m:t>
                            </m:r>
                            <m:r>
                              <a:rPr lang="es-CO" sz="1000" b="0" i="1">
                                <a:latin typeface="Cambria Math" panose="02040503050406030204" pitchFamily="18" charset="0"/>
                              </a:rPr>
                              <m:t> </m:t>
                            </m:r>
                            <m:r>
                              <a:rPr lang="es-CO" sz="1000" b="0" i="1">
                                <a:latin typeface="Cambria Math" panose="02040503050406030204" pitchFamily="18" charset="0"/>
                              </a:rPr>
                              <m:t>𝑝𝑙𝑎𝑛𝑡𝑎</m:t>
                            </m:r>
                          </m:den>
                        </m:f>
                      </m:e>
                    </m:d>
                  </m:oMath>
                </m:oMathPara>
              </a14:m>
              <a:endParaRPr lang="es-CO" sz="1000"/>
            </a:p>
          </xdr:txBody>
        </xdr:sp>
      </mc:Choice>
      <mc:Fallback xmlns="">
        <xdr:sp macro="" textlink="">
          <xdr:nvSpPr>
            <xdr:cNvPr id="3" name="CuadroTexto 2">
              <a:extLst>
                <a:ext uri="{FF2B5EF4-FFF2-40B4-BE49-F238E27FC236}">
                  <a16:creationId xmlns:a16="http://schemas.microsoft.com/office/drawing/2014/main" id="{7A02853D-5E37-4709-A3E1-7BF4AD8B6DB3}"/>
                </a:ext>
              </a:extLst>
            </xdr:cNvPr>
            <xdr:cNvSpPr txBox="1"/>
          </xdr:nvSpPr>
          <xdr:spPr>
            <a:xfrm>
              <a:off x="2605087" y="7700962"/>
              <a:ext cx="4610301" cy="34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000" i="0">
                  <a:latin typeface="Cambria Math" panose="02040503050406030204" pitchFamily="18" charset="0"/>
                </a:rPr>
                <a:t>((</a:t>
              </a:r>
              <a:r>
                <a:rPr lang="es-CO" sz="1000" b="0" i="0">
                  <a:latin typeface="Cambria Math" panose="02040503050406030204" pitchFamily="18" charset="0"/>
                </a:rPr>
                <a:t>𝑑𝑜𝑐𝑒𝑛𝑡𝑒𝑠 𝑐𝑜𝑛 𝑑𝑜𝑐𝑡𝑜𝑟𝑎𝑑𝑜+𝑑𝑜𝑐𝑒𝑛𝑡𝑒𝑠 𝑐𝑜𝑛 𝑚𝑎𝑒𝑠𝑡𝑟í𝑎+𝑑𝑜𝑐𝑒𝑛𝑡𝑒𝑠 𝑒𝑠𝑝𝑒𝑐𝑖𝑎𝑙𝑖𝑧𝑎𝑐𝑖o𝑛 )/(𝑑𝑜𝑐𝑒𝑛𝑡𝑒𝑠 𝑑𝑒 𝑝𝑙𝑎𝑛𝑡𝑎))</a:t>
              </a:r>
              <a:endParaRPr lang="es-CO" sz="1000"/>
            </a:p>
          </xdr:txBody>
        </xdr:sp>
      </mc:Fallback>
    </mc:AlternateContent>
    <xdr:clientData/>
  </xdr:oneCellAnchor>
  <xdr:oneCellAnchor>
    <xdr:from>
      <xdr:col>5</xdr:col>
      <xdr:colOff>747712</xdr:colOff>
      <xdr:row>17</xdr:row>
      <xdr:rowOff>1004887</xdr:rowOff>
    </xdr:from>
    <xdr:ext cx="1248483"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77002A6-777A-4438-84C0-5792B1FE371F}"/>
                </a:ext>
              </a:extLst>
            </xdr:cNvPr>
            <xdr:cNvSpPr txBox="1"/>
          </xdr:nvSpPr>
          <xdr:spPr>
            <a:xfrm>
              <a:off x="3490912" y="8167687"/>
              <a:ext cx="1248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"=(20+15+30)"</m:t>
                    </m:r>
                  </m:oMath>
                </m:oMathPara>
              </a14:m>
              <a:endParaRPr lang="es-CO" sz="1100"/>
            </a:p>
          </xdr:txBody>
        </xdr:sp>
      </mc:Choice>
      <mc:Fallback xmlns="">
        <xdr:sp macro="" textlink="">
          <xdr:nvSpPr>
            <xdr:cNvPr id="4" name="CuadroTexto 3">
              <a:extLst>
                <a:ext uri="{FF2B5EF4-FFF2-40B4-BE49-F238E27FC236}">
                  <a16:creationId xmlns:a16="http://schemas.microsoft.com/office/drawing/2014/main" id="{B77002A6-777A-4438-84C0-5792B1FE371F}"/>
                </a:ext>
              </a:extLst>
            </xdr:cNvPr>
            <xdr:cNvSpPr txBox="1"/>
          </xdr:nvSpPr>
          <xdr:spPr>
            <a:xfrm>
              <a:off x="3490912" y="8167687"/>
              <a:ext cx="1248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"=(20+15+30)"</a:t>
              </a:r>
              <a:endParaRPr lang="es-CO" sz="1100"/>
            </a:p>
          </xdr:txBody>
        </xdr:sp>
      </mc:Fallback>
    </mc:AlternateContent>
    <xdr:clientData/>
  </xdr:oneCellAnchor>
  <xdr:oneCellAnchor>
    <xdr:from>
      <xdr:col>4</xdr:col>
      <xdr:colOff>623887</xdr:colOff>
      <xdr:row>18</xdr:row>
      <xdr:rowOff>509587</xdr:rowOff>
    </xdr:from>
    <xdr:ext cx="4610301" cy="345800"/>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D5AFCF91-13AA-4BA1-AD0C-E1803277E224}"/>
                </a:ext>
              </a:extLst>
            </xdr:cNvPr>
            <xdr:cNvSpPr txBox="1"/>
          </xdr:nvSpPr>
          <xdr:spPr>
            <a:xfrm>
              <a:off x="2605087" y="8958262"/>
              <a:ext cx="4610301" cy="34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000" i="1">
                            <a:latin typeface="Cambria Math" panose="02040503050406030204" pitchFamily="18" charset="0"/>
                          </a:rPr>
                        </m:ctrlPr>
                      </m:dPr>
                      <m:e>
                        <m:f>
                          <m:fPr>
                            <m:ctrlPr>
                              <a:rPr lang="es-CO" sz="1000" i="1">
                                <a:latin typeface="Cambria Math" panose="02040503050406030204" pitchFamily="18" charset="0"/>
                              </a:rPr>
                            </m:ctrlPr>
                          </m:fPr>
                          <m:num>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𝑐𝑜𝑛</m:t>
                            </m:r>
                            <m:r>
                              <a:rPr lang="es-CO" sz="1000" b="0" i="1">
                                <a:latin typeface="Cambria Math" panose="02040503050406030204" pitchFamily="18" charset="0"/>
                              </a:rPr>
                              <m:t> </m:t>
                            </m:r>
                            <m:r>
                              <a:rPr lang="es-CO" sz="1000" b="0" i="1">
                                <a:latin typeface="Cambria Math" panose="02040503050406030204" pitchFamily="18" charset="0"/>
                              </a:rPr>
                              <m:t>𝑑𝑜𝑐𝑡𝑜𝑟𝑎𝑑𝑜</m:t>
                            </m:r>
                            <m:r>
                              <a:rPr lang="es-CO" sz="1000" b="0" i="1">
                                <a:latin typeface="Cambria Math" panose="02040503050406030204" pitchFamily="18" charset="0"/>
                              </a:rPr>
                              <m:t>+</m:t>
                            </m:r>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𝑐𝑜𝑛</m:t>
                            </m:r>
                            <m:r>
                              <a:rPr lang="es-CO" sz="1000" b="0" i="1">
                                <a:latin typeface="Cambria Math" panose="02040503050406030204" pitchFamily="18" charset="0"/>
                              </a:rPr>
                              <m:t> </m:t>
                            </m:r>
                            <m:r>
                              <a:rPr lang="es-CO" sz="1000" b="0" i="1">
                                <a:latin typeface="Cambria Math" panose="02040503050406030204" pitchFamily="18" charset="0"/>
                              </a:rPr>
                              <m:t>𝑚𝑎𝑒𝑠𝑡𝑟</m:t>
                            </m:r>
                            <m:r>
                              <a:rPr lang="es-CO" sz="1000" b="0" i="1">
                                <a:latin typeface="Cambria Math" panose="02040503050406030204" pitchFamily="18" charset="0"/>
                              </a:rPr>
                              <m:t>í</m:t>
                            </m:r>
                            <m:r>
                              <a:rPr lang="es-CO" sz="1000" b="0" i="1">
                                <a:latin typeface="Cambria Math" panose="02040503050406030204" pitchFamily="18" charset="0"/>
                              </a:rPr>
                              <m:t>𝑎</m:t>
                            </m:r>
                            <m:r>
                              <a:rPr lang="es-CO" sz="1000" b="0" i="1">
                                <a:latin typeface="Cambria Math" panose="02040503050406030204" pitchFamily="18" charset="0"/>
                              </a:rPr>
                              <m:t>+</m:t>
                            </m:r>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𝑒𝑠𝑝𝑒𝑐𝑖𝑎𝑙𝑖𝑧𝑎𝑐𝑖</m:t>
                            </m:r>
                            <m:r>
                              <m:rPr>
                                <m:sty m:val="p"/>
                              </m:rPr>
                              <a:rPr lang="es-CO" sz="1000" b="0" i="1">
                                <a:latin typeface="Cambria Math" panose="02040503050406030204" pitchFamily="18" charset="0"/>
                              </a:rPr>
                              <m:t>o</m:t>
                            </m:r>
                            <m:r>
                              <a:rPr lang="es-CO" sz="1000" b="0" i="1">
                                <a:latin typeface="Cambria Math" panose="02040503050406030204" pitchFamily="18" charset="0"/>
                              </a:rPr>
                              <m:t>𝑛</m:t>
                            </m:r>
                            <m:r>
                              <a:rPr lang="es-CO" sz="1000" b="0" i="1">
                                <a:latin typeface="Cambria Math" panose="02040503050406030204" pitchFamily="18" charset="0"/>
                              </a:rPr>
                              <m:t> </m:t>
                            </m:r>
                          </m:num>
                          <m:den>
                            <m:r>
                              <a:rPr lang="es-CO" sz="1000" b="0" i="1">
                                <a:latin typeface="Cambria Math" panose="02040503050406030204" pitchFamily="18" charset="0"/>
                              </a:rPr>
                              <m:t>𝑑𝑜𝑐𝑒𝑛𝑡𝑒𝑠</m:t>
                            </m:r>
                            <m:r>
                              <a:rPr lang="es-CO" sz="1000" b="0" i="1">
                                <a:latin typeface="Cambria Math" panose="02040503050406030204" pitchFamily="18" charset="0"/>
                              </a:rPr>
                              <m:t> </m:t>
                            </m:r>
                            <m:r>
                              <a:rPr lang="es-CO" sz="1000" b="0" i="1">
                                <a:latin typeface="Cambria Math" panose="02040503050406030204" pitchFamily="18" charset="0"/>
                              </a:rPr>
                              <m:t>𝑑𝑒</m:t>
                            </m:r>
                            <m:r>
                              <a:rPr lang="es-CO" sz="1000" b="0" i="1">
                                <a:latin typeface="Cambria Math" panose="02040503050406030204" pitchFamily="18" charset="0"/>
                              </a:rPr>
                              <m:t> </m:t>
                            </m:r>
                            <m:r>
                              <a:rPr lang="es-CO" sz="1000" b="0" i="1">
                                <a:latin typeface="Cambria Math" panose="02040503050406030204" pitchFamily="18" charset="0"/>
                              </a:rPr>
                              <m:t>𝑝𝑙𝑎𝑛𝑡𝑎</m:t>
                            </m:r>
                          </m:den>
                        </m:f>
                      </m:e>
                    </m:d>
                  </m:oMath>
                </m:oMathPara>
              </a14:m>
              <a:endParaRPr lang="es-CO" sz="1000"/>
            </a:p>
          </xdr:txBody>
        </xdr:sp>
      </mc:Choice>
      <mc:Fallback xmlns="">
        <xdr:sp macro="" textlink="">
          <xdr:nvSpPr>
            <xdr:cNvPr id="5" name="CuadroTexto 4">
              <a:extLst>
                <a:ext uri="{FF2B5EF4-FFF2-40B4-BE49-F238E27FC236}">
                  <a16:creationId xmlns:a16="http://schemas.microsoft.com/office/drawing/2014/main" id="{D5AFCF91-13AA-4BA1-AD0C-E1803277E224}"/>
                </a:ext>
              </a:extLst>
            </xdr:cNvPr>
            <xdr:cNvSpPr txBox="1"/>
          </xdr:nvSpPr>
          <xdr:spPr>
            <a:xfrm>
              <a:off x="2605087" y="8958262"/>
              <a:ext cx="4610301" cy="34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000" i="0">
                  <a:latin typeface="Cambria Math" panose="02040503050406030204" pitchFamily="18" charset="0"/>
                </a:rPr>
                <a:t>((</a:t>
              </a:r>
              <a:r>
                <a:rPr lang="es-CO" sz="1000" b="0" i="0">
                  <a:latin typeface="Cambria Math" panose="02040503050406030204" pitchFamily="18" charset="0"/>
                </a:rPr>
                <a:t>𝑑𝑜𝑐𝑒𝑛𝑡𝑒𝑠 𝑐𝑜𝑛 𝑑𝑜𝑐𝑡𝑜𝑟𝑎𝑑𝑜+𝑑𝑜𝑐𝑒𝑛𝑡𝑒𝑠 𝑐𝑜𝑛 𝑚𝑎𝑒𝑠𝑡𝑟í𝑎+𝑑𝑜𝑐𝑒𝑛𝑡𝑒𝑠 𝑒𝑠𝑝𝑒𝑐𝑖𝑎𝑙𝑖𝑧𝑎𝑐𝑖o𝑛 )/(𝑑𝑜𝑐𝑒𝑛𝑡𝑒𝑠 𝑑𝑒 𝑝𝑙𝑎𝑛𝑡𝑎))</a:t>
              </a:r>
              <a:endParaRPr lang="es-CO" sz="1000"/>
            </a:p>
          </xdr:txBody>
        </xdr:sp>
      </mc:Fallback>
    </mc:AlternateContent>
    <xdr:clientData/>
  </xdr:oneCellAnchor>
  <xdr:oneCellAnchor>
    <xdr:from>
      <xdr:col>6</xdr:col>
      <xdr:colOff>100012</xdr:colOff>
      <xdr:row>18</xdr:row>
      <xdr:rowOff>1004887</xdr:rowOff>
    </xdr:from>
    <xdr:ext cx="560859"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3BBE91A3-794A-4840-A073-47946ABB0223}"/>
                </a:ext>
              </a:extLst>
            </xdr:cNvPr>
            <xdr:cNvSpPr txBox="1"/>
          </xdr:nvSpPr>
          <xdr:spPr>
            <a:xfrm>
              <a:off x="3605212" y="9453562"/>
              <a:ext cx="56085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"=634"</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id="{3BBE91A3-794A-4840-A073-47946ABB0223}"/>
                </a:ext>
              </a:extLst>
            </xdr:cNvPr>
            <xdr:cNvSpPr txBox="1"/>
          </xdr:nvSpPr>
          <xdr:spPr>
            <a:xfrm>
              <a:off x="3605212" y="9453562"/>
              <a:ext cx="56085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"=634"</a:t>
              </a:r>
              <a:endParaRPr lang="es-CO"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5</xdr:col>
      <xdr:colOff>171450</xdr:colOff>
      <xdr:row>3</xdr:row>
      <xdr:rowOff>9524</xdr:rowOff>
    </xdr:from>
    <xdr:to>
      <xdr:col>19</xdr:col>
      <xdr:colOff>838200</xdr:colOff>
      <xdr:row>19</xdr:row>
      <xdr:rowOff>38099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4</xdr:row>
      <xdr:rowOff>66675</xdr:rowOff>
    </xdr:from>
    <xdr:to>
      <xdr:col>4</xdr:col>
      <xdr:colOff>2762250</xdr:colOff>
      <xdr:row>17</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57151</xdr:colOff>
      <xdr:row>9</xdr:row>
      <xdr:rowOff>85725</xdr:rowOff>
    </xdr:from>
    <xdr:to>
      <xdr:col>4</xdr:col>
      <xdr:colOff>1209675</xdr:colOff>
      <xdr:row>12</xdr:row>
      <xdr:rowOff>66675</xdr:rowOff>
    </xdr:to>
    <xdr:sp macro="" textlink="$Y$37">
      <xdr:nvSpPr>
        <xdr:cNvPr id="3" name="CuadroTexto 2"/>
        <xdr:cNvSpPr txBox="1"/>
      </xdr:nvSpPr>
      <xdr:spPr>
        <a:xfrm>
          <a:off x="1962151" y="1914525"/>
          <a:ext cx="1152524"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0A0EE68-7A39-4E77-9045-DFA0507BD3DA}" type="TxLink">
            <a:rPr lang="en-US" sz="2800" b="1" i="0" u="none" strike="noStrike">
              <a:solidFill>
                <a:schemeClr val="tx1"/>
              </a:solidFill>
              <a:latin typeface="Bahnschrift SemiBold SemiConden" panose="020B0502040204020203" pitchFamily="34" charset="0"/>
              <a:cs typeface="Calibri"/>
            </a:rPr>
            <a:pPr algn="ctr"/>
            <a:t>0,0%</a:t>
          </a:fld>
          <a:endParaRPr lang="en-US" sz="2400" b="1">
            <a:solidFill>
              <a:schemeClr val="tx1"/>
            </a:solidFill>
            <a:latin typeface="Bahnschrift SemiBold SemiConden" panose="020B0502040204020203"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e8d6a42bc91cd31/Documentos/OAPC%202021/Planes%20de%20Acci&#243;n/2021/Seguimiento/Plan%20de%20Acci&#243;n%20OAP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2e8d6a42bc91cd31/Documentos/OAPC%202021/Planes%20de%20Acci&#243;n/2021/Seguimiento/Formato%20de%20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UD"/>
      <sheetName val="Menú Inicial"/>
      <sheetName val="Supuestos, Escala Honorario CPS"/>
      <sheetName val="Lineamiento Estratégico"/>
      <sheetName val="Plan de Acción 2021"/>
      <sheetName val="Datos PED"/>
      <sheetName val="Docentes V. Especial"/>
      <sheetName val="Facultades"/>
      <sheetName val="U. Académicas y Administrativas"/>
      <sheetName val="Contratistas"/>
      <sheetName val="Plan Operativo Académico"/>
      <sheetName val="Instructivo"/>
      <sheetName val="Estrategias"/>
      <sheetName val="Estrategías"/>
      <sheetName val="Datos"/>
      <sheetName val="Procesos"/>
      <sheetName val="Tipos de Indicador"/>
      <sheetName val="P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1.1:Difusión y apropiación del Proyecto Universitario Institucional.</v>
          </cell>
          <cell r="C3" t="str">
            <v>2.1:  Definición de lineamientos curriculares institucionales con enfoque crítico-transformador que fomenten el dialogo de saberes y conocimientos, la integración curricular, la pertinencia social, la flexibilidad, la interdisciplinariedad, la investigaci</v>
          </cell>
          <cell r="D3" t="str">
            <v>3.1: Transferencia de resultados de investigación, creación e innovación institucionales para la solución de problemas de la sociedad.</v>
          </cell>
          <cell r="E3" t="str">
            <v>4.1:Elaborar y ejecutar el Plan Maestro de Espacios Educativos</v>
          </cell>
          <cell r="F3" t="str">
            <v>5.1:Garantizar tecnologías y canales digitales que permitan generar, procesar y acceder a información oportuna sobre las funciones universitarias, los procesos y procedimientos institucionales, el trámite de servicios, la recepción de solicitudes y la gen</v>
          </cell>
        </row>
        <row r="4">
          <cell r="B4" t="str">
            <v>1.2: Desarrollar de manera permanente procesos de autoevaluación que se traduzcan en planes de mejoramiento continuo para programas de posgrado y pregrado.</v>
          </cell>
          <cell r="C4" t="str">
            <v>2.2:Estructuración de metodologías y estrategias de enseñanza - aprendizaje que favorezcan la construcción y resolución de situaciones problémicas</v>
          </cell>
          <cell r="D4" t="str">
            <v>3.2:Definición y desarrollo de modelos de apropiación social del conocimiento, que posibiliten el intercambio y diálogo de saberes y conocimientos con los sectores sociales, productivos y culturales.</v>
          </cell>
          <cell r="E4" t="str">
            <v>4.2: Desarrollo y actualización sostenible de la infraestructura universitaria de manera articulada entre las sedes de la Universidad; además con una relación amable y respetuosa con el ambiente.</v>
          </cell>
          <cell r="F4" t="str">
            <v>5.2:Garantizar la divulgación de toda información pública generada por la Universidad; así como el control de la información pública clasificada y reservada que maneja la institución.</v>
          </cell>
        </row>
        <row r="5">
          <cell r="B5" t="str">
            <v>1.3:.Elevar el nivel de desempeño de los estudiantes en las pruebas Saber Pro.</v>
          </cell>
          <cell r="C5" t="str">
            <v>2.3:Construcción e implementación de una reforma curricular participativa, integral y flexible que fomente la integración de las funciones universitarias y los campos, articule los niveles de formación y promueva la internacionalización de los planes de e</v>
          </cell>
          <cell r="D5" t="str">
            <v>3.3:Mejoramiento y cualificación de la producción y difusión científica y creativa, de tal manera que logren mayor presencia en el mundo académico</v>
          </cell>
          <cell r="E5" t="str">
            <v>4.3: Promoción de la cultura de respeto por el ambiente y la sostenibilidad ambiental</v>
          </cell>
          <cell r="F5" t="str">
            <v>5.3:Consolidación de mecanismos de democracia participativa, donde la comunidad universitaria se involucre en la toma decisiones y en las dinámicas propias de la institución</v>
          </cell>
        </row>
        <row r="6">
          <cell r="B6" t="str">
            <v xml:space="preserve"> 1.4: Adopción de mecanismos que permitan mayor equidad y disminución de las diferencias en las condiciones laborales de los docentes.</v>
          </cell>
          <cell r="C6" t="str">
            <v>2.4:Desarrollo de programas e incentivos que favorezcan mejorar los índices de permanencia y repitencia.</v>
          </cell>
          <cell r="D6" t="str">
            <v>3.4:Definición y desarrollo de la agenda de investigación-innovación-creación institucional con la comunidad universitaria y con el apoyo de actores interesados, estableciendo mecanismos de participación de acuerdo con los contextos, saberes y conocimient</v>
          </cell>
          <cell r="E6" t="str">
            <v>4.4: Desarrollo y consolidación de un campus digital que conecte a las distintas dependencias académicas y administrativas y que supere las distancias territoriales entre las distintas sedes de la Universidad.</v>
          </cell>
          <cell r="F6" t="str">
            <v>5.4:Promover formas de organización, interacción y asociación de los estudiantes para su participación activa en los asuntos de la vida universitaria y de la sociedad</v>
          </cell>
        </row>
        <row r="7">
          <cell r="B7" t="str">
            <v>1.5:Consolidación de una oferta académica flexible que articule todas las metodologías de enseñanza, los niveles y los campos de formación, permitiendo el aumento y fortalecimiento de la oferta existente, articulada con la educación básica, media y superi</v>
          </cell>
          <cell r="C7" t="str">
            <v>2.5: Promoción de alternativas académicas que diversifiquen las modalidades de trabajos de grado.</v>
          </cell>
          <cell r="D7" t="str">
            <v>3.5:Formulación de una política de investigación que permita la creación de programas, proyectos, líneas y áreas de investigación que estimulen la producción científica, y la solución de problemas de la ciudad-región y del país.</v>
          </cell>
          <cell r="E7" t="str">
            <v>4.5: Fortalecimiento de un sistema integral de información institucional que garantice su disponibilidad y la memoria institucional</v>
          </cell>
          <cell r="F7" t="str">
            <v xml:space="preserve">5.5: Adelantar diálogos con las diferentes representaciones de la sociedad civil, las agencias de cooperación, el sector privado y la academia para cualificar el proceso de rendición pública de cuentas. </v>
          </cell>
        </row>
        <row r="8">
          <cell r="B8" t="str">
            <v>1.6:Consolidación y aumento de una oferta académica flexible que articule los diferentes niveles de formación desde el nivel básico hasta el superior.</v>
          </cell>
          <cell r="C8" t="str">
            <v>2.6:Adoptar y desarrollar un programa de admisión y permanencia que permita un tránsito flexible en la malla curricular y las posibilidades de titulación, cotitulación y doble titulación.</v>
          </cell>
          <cell r="D8" t="str">
            <v>3.6: Consolidar y cualificar los grupos y semilleros de investigación</v>
          </cell>
          <cell r="E8" t="str">
            <v xml:space="preserve">4.6: Favorecer los indicadores de área por estudiante para el desarrollo de la actividad curricular. </v>
          </cell>
          <cell r="F8" t="str">
            <v xml:space="preserve">5.6: Garantizar la recepción y respuesta al 100% de las peticiones, quejas y reclamos, a través de canales y medios que se ajusten a las necesidades y capacidades de las personas que los interponen. </v>
          </cell>
        </row>
        <row r="9">
          <cell r="B9" t="str">
            <v>1.7 Promoción del intercambio, la circulación y el dialogo de conocimientos y saberes, a través de encuentros multidisciplinarios de conocimiento.</v>
          </cell>
          <cell r="C9" t="str">
            <v>2.7: Fortalecimiento de un modelo de formación docente continuo, que permita fomentar las dimensiones pedagógicas, didácticas, profesionales y humanas y los procesos de innovación pedagógica.</v>
          </cell>
          <cell r="D9" t="str">
            <v>3.7:Creación de redes de investigación, nacionales e internacionales; y promover las membresías pertinentes.</v>
          </cell>
          <cell r="E9" t="str">
            <v>4.7: Desarrollo y actualización sostenible de la infraestructura universitaria de manera articulada entre las sedes de la Universidad; ademas con una relación amable y respetuosa con el medio ambiente.</v>
          </cell>
          <cell r="F9" t="str">
            <v>5.7: Construir, ejecutar y evaluar periódicamente la estrategia de participación y rendición de cuentas.</v>
          </cell>
        </row>
        <row r="10">
          <cell r="B10" t="str">
            <v>1.8 Gestión de proyectos que promuevan la investigación y la proyección social como instrumentos de articulación de la universidad con la sociedad.</v>
          </cell>
          <cell r="C10" t="str">
            <v>2.9:Construcción de una política cultural universitaria que propenda la diversidad de las expresiones artísticas, culturales, deportivas y el desarrollo de la pertenencia institucional.</v>
          </cell>
          <cell r="D10" t="str">
            <v>3.8: Promover la categorización de grupos de investigación en las convocatorias que para efecto se reglamenten.</v>
          </cell>
          <cell r="E10" t="str">
            <v>4.8: Creación e implementación del sistema CRAI (Centro de Recursos para el Aprendizaje y la Investigación) que articule los medios educativos de la Universidad.</v>
          </cell>
          <cell r="F10" t="str">
            <v>5.8: Implementar un sistema integrado de comunicaciones que permita gestionar, articular y medir su impacto en la publicidad, difusión, acceso y apropiación de la información para favorecer la visibilidad institucional nacional e internacionalmente.</v>
          </cell>
        </row>
        <row r="11">
          <cell r="B11" t="str">
            <v xml:space="preserve">1.9: Promoción de encuentros y articulación con el sector productivo a fin de responder a sus demandas y generar sinergia en la difusión y apropiación del conocimiento. </v>
          </cell>
          <cell r="C11" t="str">
            <v>2.10: Construcción de una cultura organizacional universitaria basada en la solidaridad y el respeto por lo público que permita promover la transparencia, la ética y la responsabilidad colectiva en el marco de la autonomía universitaria.</v>
          </cell>
          <cell r="D11" t="str">
            <v>3.9: Expedición de la reglamentación interna que defina el marco y las condiciones para la creación y la gestión de las empresas.</v>
          </cell>
          <cell r="E11" t="str">
            <v>4.9: Identificar los avances en materia de conocimiento científico, tecnológico y de innovación que inciden en la organización, gestión y productividad de los procesos institucionales.</v>
          </cell>
          <cell r="F11" t="str">
            <v>5.9: Estudiar las causas por las cuales se producen las peticiones, quejas y reclamos y adoptar mecanismos que permitan el mejoramiento continuo en la prestación de los servicios.</v>
          </cell>
        </row>
        <row r="12">
          <cell r="B12" t="str">
            <v>1.10: Gestión y consolidación de relaciones nacionales e internacionales para fortalecer el intercambio académico, investigativo, de creación e innovación.</v>
          </cell>
          <cell r="C12" t="str">
            <v>2.11: Crear un sistema de evaluación de los servicios de bienestar universitario.</v>
          </cell>
          <cell r="D12" t="str">
            <v>3.10: Desarrollo de las actividades que aborden las problemáticas de los sectores productivos, e integren a la comunidad universitaria en la búsqueda de soluciones efectivas que respondan a las necesidades diagnosticadas</v>
          </cell>
          <cell r="E12" t="str">
            <v>4.10: Conocer las necesidades que expresan los resultados de la evaluación del desempeño; determinar las observaciones de las auditorías, internas y externas sobre la gestión y sus resultados; y diagnosticar las necesidades de los servidores públicos en m</v>
          </cell>
          <cell r="F12" t="str">
            <v>5.10:Fortalecimiento y ampliación de mecanismos que garanticen la eficiencia, eficacia y efectividad de las funciones universitarias; la transparencia y la ética en la toma de decisiones y en la operación institucional; y la seguridad jurídica institucion</v>
          </cell>
        </row>
        <row r="13">
          <cell r="B13" t="str">
            <v>1.11: Establecer y desarrollar un modelo de homologación y equivalencias entre los diferentes programas y las normas que lo reglamenten.</v>
          </cell>
          <cell r="D13" t="str">
            <v>3.11: Fortalecer los diálogos e intercambios con organismos internacionales, entidades estatales y sectores productivos.</v>
          </cell>
          <cell r="E13" t="str">
            <v>4.11: Construcción de una cultura organizacional universitaria basada en la solidaridad y el respeto por lo público que permita promover la transparencia, la ética y la responsabilidad colectiva en el marco de la autonomía universitaria</v>
          </cell>
          <cell r="F13" t="str">
            <v>5.11: Revisión, actualización y modernización del Estatuto General y de las demás normas estatutarias requeridas para el cumplimiento de las funciones institucionales, con las debidas consultas a la comunidad universitaria.</v>
          </cell>
        </row>
        <row r="14">
          <cell r="B14" t="str">
            <v>1.12: Establecer y desarrollar una política institucional de apropiación de la segunda lengua como parte activa de la gestión curricular, y como condición para la titulación y la evaluación.</v>
          </cell>
          <cell r="D14" t="str">
            <v>3.12: Actualización y ajuste, a los intereses de la Universidad, del Estatuto de Propiedad Intelectual.</v>
          </cell>
          <cell r="E14" t="str">
            <v>4.12:Aumentar y cualificar la planta de empleos docentes y administrativos, en correspondencia con la organización interna, la proyección de cobertura y las condiciones institucionales.</v>
          </cell>
          <cell r="F14" t="str">
            <v>5.12: Consolidación de sistemas de gestión, control, seguimiento, digitalización y acceso a la información, gestión documental, servicio en línea, trámites institucionales y atención a las personas.</v>
          </cell>
        </row>
        <row r="15">
          <cell r="B15" t="str">
            <v>1.13:Promover y consolidar convenios con universidades internacionales e incrementar los intercambios de estudiantes y docentes.</v>
          </cell>
          <cell r="D15" t="str">
            <v>3.13: Incrementar el número de doctores que participan en el desarrollo de acciones encaminadas a la apropiación social del conocimiento.</v>
          </cell>
          <cell r="E15" t="str">
            <v>4.13: Implementar estrategias orientadas a incentivar los ascensos en el escalafón de los docentes de carrera y docentes especiales</v>
          </cell>
          <cell r="F15" t="str">
            <v xml:space="preserve">5.13: Estudiar, detectar, tratar y eliminar los riesgos de corrupción, motivando la participación de la comunidad universitaria y de la sociedad en la vigilancia de la gestión y la protección del patrimonio de la Universidad. </v>
          </cell>
        </row>
        <row r="16">
          <cell r="B16" t="str">
            <v>1.14: Desarrollar y fortalecer la participación de la Universidad en el desarrollo del sistema educativo distrital.</v>
          </cell>
          <cell r="D16" t="str">
            <v xml:space="preserve">3.14: Creación y funcionamiento de un Centro de Innovación y Emprendimiento que contribuya a dar respuesta a las necesidades de los empresarios de la ciudad región, y promueva la articulación interdisciplinaria de servicios a los sectores económicos y la </v>
          </cell>
          <cell r="E16" t="str">
            <v>4.14:Motivar el conocimiento de lenguajes y actividades interactivas entre los servidores de la entidad y las personas en situación de discapacidad</v>
          </cell>
        </row>
        <row r="17">
          <cell r="B17" t="str">
            <v>1.15: Articulación con autoridades del Sector Educativo, los colegios y sus estamentos, la comunidad y los sectores económicos, con el fin de evaluar, articular y consolidar los objetivos educacionales y los procesos de formación en investigación, creació</v>
          </cell>
          <cell r="D17" t="str">
            <v>3.15: Establecer alianzas estratégicas y apoyar los parques tecnológicos en las áreas de influencia de la Universidad.</v>
          </cell>
          <cell r="E17" t="str">
            <v>4.15: Adecuar las instalaciones para garantizar el bienestar de las personas en situación de discapacidad.</v>
          </cell>
        </row>
        <row r="18">
          <cell r="B18" t="str">
            <v>1.16: Estudio sobre el impacto de la articulación con el Sector Educativo Distrital en el acceso, la permanencia y la titulación.</v>
          </cell>
          <cell r="D18" t="str">
            <v>3.16: Concertar acciones de investigación, formación y asesoría con las empresas de los sectores productivos de la ciudad-región</v>
          </cell>
        </row>
        <row r="19">
          <cell r="B19" t="str">
            <v>1.17: Fortalecimiento y creación de programas que fomenten la inclusión, la permanencia, la retención y la graduación</v>
          </cell>
          <cell r="D19" t="str">
            <v>3.17: Consolidación de los planes de formación doctoral para docentes de planta</v>
          </cell>
        </row>
        <row r="20">
          <cell r="B20" t="str">
            <v>1.18: Desarrollo del Sistema de Bienestar universitario integral, que mejore las condiciones de los miembros de la comunidad universitaria, con altos estándares de calidad</v>
          </cell>
        </row>
        <row r="21">
          <cell r="B21" t="str">
            <v>1.19: Promoción de la comprensión y el análisis sobre las condiciones, creencias y alternativas de proyección de los intereses de los estudiantes sobre su futuro, su situación socioeconómica y la visión que les ofrece la Universidad.</v>
          </cell>
        </row>
        <row r="22">
          <cell r="B22" t="str">
            <v>1.20: Disponer de manera funcional y jerarquizada un orden adecuado de relaciones entre las facultades, las escuelas y los programas académicos, de acuerdo con el Estatuto General.</v>
          </cell>
        </row>
      </sheetData>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Avance"/>
      <sheetName val="Seguimiento"/>
      <sheetName val="C. General"/>
    </sheetNames>
    <sheetDataSet>
      <sheetData sheetId="0"/>
      <sheetData sheetId="1"/>
      <sheetData sheetId="2"/>
      <sheetData sheetId="3">
        <row r="4">
          <cell r="C4" t="str">
            <v>Administrativa</v>
          </cell>
          <cell r="E4">
            <v>123</v>
          </cell>
        </row>
        <row r="5">
          <cell r="C5" t="str">
            <v>Administrativa</v>
          </cell>
          <cell r="E5">
            <v>123</v>
          </cell>
        </row>
        <row r="6">
          <cell r="C6" t="str">
            <v>Académico-Administrativa</v>
          </cell>
        </row>
        <row r="7">
          <cell r="C7" t="str">
            <v>Administrativa</v>
          </cell>
        </row>
        <row r="8">
          <cell r="C8" t="str">
            <v>Administrativa</v>
          </cell>
        </row>
        <row r="9">
          <cell r="C9" t="str">
            <v>Administrativa</v>
          </cell>
        </row>
        <row r="10">
          <cell r="C10" t="str">
            <v>Administrativa</v>
          </cell>
        </row>
        <row r="11">
          <cell r="C11" t="str">
            <v>Administrativa</v>
          </cell>
        </row>
        <row r="12">
          <cell r="C12" t="str">
            <v>Administrativa</v>
          </cell>
        </row>
        <row r="13">
          <cell r="C13" t="str">
            <v>Administrativa</v>
          </cell>
        </row>
        <row r="14">
          <cell r="C14" t="str">
            <v>Administrativa</v>
          </cell>
        </row>
        <row r="15">
          <cell r="C15" t="str">
            <v>Administrativa</v>
          </cell>
        </row>
        <row r="16">
          <cell r="C16" t="str">
            <v>Administrativa</v>
          </cell>
        </row>
        <row r="17">
          <cell r="C17" t="str">
            <v>Administrativa</v>
          </cell>
        </row>
        <row r="18">
          <cell r="C18" t="str">
            <v>Administrativa</v>
          </cell>
        </row>
        <row r="19">
          <cell r="C19" t="str">
            <v>Administrativa</v>
          </cell>
        </row>
        <row r="20">
          <cell r="C20" t="str">
            <v>Académica</v>
          </cell>
          <cell r="E20">
            <v>123</v>
          </cell>
        </row>
        <row r="21">
          <cell r="C21" t="str">
            <v>Académica</v>
          </cell>
        </row>
        <row r="22">
          <cell r="C22" t="str">
            <v>Administrativa</v>
          </cell>
        </row>
        <row r="23">
          <cell r="C23" t="str">
            <v>Académico-Administrativa</v>
          </cell>
        </row>
        <row r="24">
          <cell r="C24" t="str">
            <v>Académica</v>
          </cell>
        </row>
        <row r="25">
          <cell r="C25" t="str">
            <v>Académica</v>
          </cell>
        </row>
        <row r="26">
          <cell r="C26" t="str">
            <v>Académico-Administrativa</v>
          </cell>
        </row>
        <row r="27">
          <cell r="C27" t="str">
            <v>Académico-Administrativa</v>
          </cell>
        </row>
        <row r="30">
          <cell r="C30" t="str">
            <v>Académica</v>
          </cell>
        </row>
        <row r="31">
          <cell r="C31" t="str">
            <v>Académica</v>
          </cell>
        </row>
        <row r="32">
          <cell r="C32" t="str">
            <v>Académica</v>
          </cell>
        </row>
        <row r="33">
          <cell r="C33" t="str">
            <v>Académica</v>
          </cell>
        </row>
        <row r="34">
          <cell r="C34" t="str">
            <v>Académica</v>
          </cell>
        </row>
        <row r="43">
          <cell r="C43" t="str">
            <v>Académica</v>
          </cell>
        </row>
        <row r="44">
          <cell r="C44" t="str">
            <v>Académica</v>
          </cell>
        </row>
        <row r="45">
          <cell r="C45" t="str">
            <v>Académica</v>
          </cell>
        </row>
        <row r="46">
          <cell r="C46" t="str">
            <v>Académica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Normal="100" workbookViewId="0"/>
  </sheetViews>
  <sheetFormatPr baseColWidth="10" defaultColWidth="0" defaultRowHeight="15" customHeight="1" zeroHeight="1" x14ac:dyDescent="0.25"/>
  <cols>
    <col min="1" max="1" width="3.28515625" customWidth="1"/>
    <col min="2" max="2" width="4.85546875" style="1" customWidth="1"/>
    <col min="3" max="3" width="3.7109375" customWidth="1"/>
    <col min="4" max="4" width="17.85546875" customWidth="1"/>
    <col min="5" max="15" width="11.42578125" customWidth="1"/>
    <col min="16" max="16" width="4.42578125" customWidth="1"/>
    <col min="17" max="16384" width="11.42578125" hidden="1"/>
  </cols>
  <sheetData>
    <row r="1" spans="1:23" s="5" customFormat="1" ht="12" customHeight="1" x14ac:dyDescent="0.25">
      <c r="B1" s="43"/>
      <c r="C1" s="43"/>
      <c r="E1" s="7"/>
      <c r="F1" s="7"/>
      <c r="G1" s="43"/>
      <c r="H1" s="40"/>
      <c r="I1" s="40"/>
      <c r="J1" s="43"/>
      <c r="K1" s="43"/>
      <c r="L1" s="43"/>
      <c r="M1" s="43"/>
      <c r="R1" s="6"/>
      <c r="S1" s="6"/>
      <c r="W1" s="7"/>
    </row>
    <row r="2" spans="1:23" s="10" customFormat="1" ht="26.25" thickBot="1" x14ac:dyDescent="0.3">
      <c r="A2" s="5"/>
      <c r="B2" s="51" t="s">
        <v>62</v>
      </c>
      <c r="C2" s="44"/>
      <c r="D2" s="8"/>
      <c r="E2" s="45"/>
      <c r="F2" s="45"/>
      <c r="G2" s="44"/>
      <c r="H2" s="41"/>
      <c r="I2" s="41"/>
      <c r="J2" s="44"/>
      <c r="K2" s="44"/>
      <c r="L2" s="44"/>
      <c r="M2" s="44"/>
      <c r="N2" s="8"/>
      <c r="O2" s="8"/>
      <c r="R2" s="9"/>
      <c r="S2" s="9"/>
      <c r="W2" s="52"/>
    </row>
    <row r="3" spans="1:23" x14ac:dyDescent="0.25"/>
    <row r="4" spans="1:23" ht="42.75" customHeight="1" x14ac:dyDescent="0.25">
      <c r="B4" s="146" t="s">
        <v>63</v>
      </c>
      <c r="C4" s="146"/>
      <c r="D4" s="146"/>
      <c r="E4" s="146"/>
      <c r="F4" s="146"/>
      <c r="G4" s="146"/>
      <c r="H4" s="146"/>
      <c r="I4" s="146"/>
      <c r="J4" s="146"/>
      <c r="K4" s="146"/>
      <c r="L4" s="146"/>
      <c r="M4" s="146"/>
      <c r="N4" s="146"/>
      <c r="O4" s="146"/>
    </row>
    <row r="5" spans="1:23" ht="30.75" customHeight="1" x14ac:dyDescent="0.25">
      <c r="B5" s="59"/>
      <c r="C5" s="146" t="s">
        <v>64</v>
      </c>
      <c r="D5" s="146"/>
      <c r="E5" s="146"/>
      <c r="F5" s="146"/>
      <c r="G5" s="146"/>
      <c r="H5" s="146"/>
      <c r="I5" s="146"/>
      <c r="J5" s="146"/>
      <c r="K5" s="146"/>
      <c r="L5" s="146"/>
      <c r="M5" s="146"/>
      <c r="N5" s="146"/>
      <c r="O5" s="59"/>
    </row>
    <row r="6" spans="1:23" ht="4.5" customHeight="1" x14ac:dyDescent="0.25">
      <c r="B6" s="59"/>
      <c r="C6" s="59"/>
      <c r="D6" s="59"/>
      <c r="E6" s="59"/>
      <c r="F6" s="59"/>
      <c r="G6" s="59"/>
      <c r="H6" s="59"/>
      <c r="I6" s="59"/>
      <c r="J6" s="59"/>
      <c r="K6" s="59"/>
      <c r="L6" s="59"/>
      <c r="M6" s="59"/>
      <c r="N6" s="59"/>
      <c r="O6" s="59"/>
    </row>
    <row r="7" spans="1:23" ht="45.75" customHeight="1" x14ac:dyDescent="0.25">
      <c r="B7" s="59"/>
      <c r="C7" s="146" t="s">
        <v>65</v>
      </c>
      <c r="D7" s="146"/>
      <c r="E7" s="146"/>
      <c r="F7" s="146"/>
      <c r="G7" s="146"/>
      <c r="H7" s="146"/>
      <c r="I7" s="146"/>
      <c r="J7" s="146"/>
      <c r="K7" s="146"/>
      <c r="L7" s="146"/>
      <c r="M7" s="146"/>
      <c r="N7" s="146"/>
      <c r="O7" s="59"/>
    </row>
    <row r="8" spans="1:23" s="57" customFormat="1" ht="24" customHeight="1" x14ac:dyDescent="0.25">
      <c r="B8" s="60" t="s">
        <v>66</v>
      </c>
      <c r="C8" s="58"/>
      <c r="D8" s="58"/>
      <c r="E8" s="58"/>
      <c r="F8" s="58"/>
      <c r="G8" s="58"/>
      <c r="H8" s="58"/>
      <c r="I8" s="58"/>
      <c r="J8" s="58"/>
      <c r="K8" s="58"/>
      <c r="L8" s="58"/>
      <c r="M8" s="58"/>
      <c r="N8" s="58"/>
      <c r="O8" s="58"/>
    </row>
    <row r="9" spans="1:23" ht="78" customHeight="1" x14ac:dyDescent="0.25">
      <c r="B9" s="149" t="s">
        <v>67</v>
      </c>
      <c r="C9" s="149"/>
      <c r="D9" s="149"/>
      <c r="E9" s="149"/>
      <c r="F9" s="149"/>
      <c r="G9" s="149"/>
      <c r="H9" s="149"/>
      <c r="I9" s="149"/>
      <c r="J9" s="149"/>
      <c r="K9" s="149"/>
      <c r="L9" s="149"/>
      <c r="M9" s="149"/>
      <c r="N9" s="149"/>
      <c r="O9" s="149"/>
    </row>
    <row r="10" spans="1:23" ht="24" customHeight="1" x14ac:dyDescent="0.25">
      <c r="B10" s="60" t="s">
        <v>68</v>
      </c>
      <c r="C10" s="59"/>
      <c r="D10" s="59"/>
      <c r="E10" s="59"/>
      <c r="F10" s="59"/>
      <c r="G10" s="59"/>
      <c r="H10" s="59"/>
      <c r="I10" s="59"/>
      <c r="J10" s="59"/>
      <c r="K10" s="59"/>
      <c r="L10" s="59"/>
      <c r="M10" s="59"/>
      <c r="N10" s="59"/>
      <c r="O10" s="59"/>
    </row>
    <row r="11" spans="1:23" ht="30" customHeight="1" x14ac:dyDescent="0.25">
      <c r="B11" s="146" t="s">
        <v>69</v>
      </c>
      <c r="C11" s="146"/>
      <c r="D11" s="146"/>
      <c r="E11" s="146"/>
      <c r="F11" s="146"/>
      <c r="G11" s="146"/>
      <c r="H11" s="146"/>
      <c r="I11" s="146"/>
      <c r="J11" s="146"/>
      <c r="K11" s="146"/>
      <c r="L11" s="146"/>
      <c r="M11" s="146"/>
      <c r="N11" s="146"/>
      <c r="O11" s="146"/>
    </row>
    <row r="12" spans="1:23" ht="85.5" customHeight="1" x14ac:dyDescent="0.25">
      <c r="B12" s="139" t="s">
        <v>70</v>
      </c>
      <c r="C12" s="148"/>
      <c r="D12" s="148"/>
      <c r="E12" s="148"/>
      <c r="F12" s="148"/>
      <c r="G12" s="148"/>
      <c r="H12" s="148"/>
      <c r="I12" s="148"/>
      <c r="J12" s="148"/>
      <c r="K12" s="148"/>
      <c r="L12" s="148"/>
      <c r="M12" s="148"/>
      <c r="N12" s="148"/>
      <c r="O12" s="148"/>
    </row>
    <row r="13" spans="1:23" ht="30" customHeight="1" x14ac:dyDescent="0.25">
      <c r="B13" s="139" t="s">
        <v>71</v>
      </c>
      <c r="C13" s="139"/>
      <c r="D13" s="139"/>
      <c r="E13" s="139"/>
      <c r="F13" s="139"/>
      <c r="G13" s="139"/>
      <c r="H13" s="139"/>
      <c r="I13" s="139"/>
      <c r="J13" s="139"/>
      <c r="K13" s="139"/>
      <c r="L13" s="139"/>
      <c r="M13" s="139"/>
      <c r="N13" s="139"/>
      <c r="O13" s="139"/>
    </row>
    <row r="14" spans="1:23" ht="32.25" customHeight="1" x14ac:dyDescent="0.25">
      <c r="C14" s="140" t="s">
        <v>11</v>
      </c>
      <c r="D14" s="61" t="s">
        <v>72</v>
      </c>
      <c r="E14" s="141" t="s">
        <v>73</v>
      </c>
      <c r="F14" s="141"/>
      <c r="G14" s="141"/>
      <c r="H14" s="141"/>
      <c r="I14" s="141"/>
      <c r="J14" s="141"/>
      <c r="K14" s="141"/>
      <c r="L14" s="141"/>
      <c r="M14" s="141"/>
      <c r="N14" s="141"/>
    </row>
    <row r="15" spans="1:23" ht="46.5" customHeight="1" x14ac:dyDescent="0.25">
      <c r="C15" s="140"/>
      <c r="D15" s="61" t="s">
        <v>74</v>
      </c>
      <c r="E15" s="142" t="s">
        <v>120</v>
      </c>
      <c r="F15" s="142"/>
      <c r="G15" s="142"/>
      <c r="H15" s="142"/>
      <c r="I15" s="142"/>
      <c r="J15" s="142"/>
      <c r="K15" s="142"/>
      <c r="L15" s="142"/>
      <c r="M15" s="142"/>
      <c r="N15" s="142"/>
    </row>
    <row r="16" spans="1:23" ht="32.25" customHeight="1" x14ac:dyDescent="0.25">
      <c r="B16" s="2"/>
      <c r="C16" s="140"/>
      <c r="D16" s="61" t="s">
        <v>75</v>
      </c>
      <c r="E16" s="142" t="s">
        <v>76</v>
      </c>
      <c r="F16" s="142"/>
      <c r="G16" s="142"/>
      <c r="H16" s="142"/>
      <c r="I16" s="142"/>
      <c r="J16" s="142"/>
      <c r="K16" s="142"/>
      <c r="L16" s="142"/>
      <c r="M16" s="142"/>
      <c r="N16" s="142"/>
      <c r="O16" s="53"/>
    </row>
    <row r="17" spans="2:16" ht="4.5" customHeight="1" x14ac:dyDescent="0.25">
      <c r="B17" s="2"/>
      <c r="C17" s="54"/>
      <c r="D17" s="62"/>
      <c r="E17" s="54"/>
      <c r="F17" s="54"/>
      <c r="G17" s="54"/>
      <c r="H17" s="54"/>
      <c r="I17" s="54"/>
      <c r="J17" s="54"/>
      <c r="K17" s="54"/>
      <c r="L17" s="54"/>
      <c r="M17" s="54"/>
      <c r="N17" s="54"/>
      <c r="O17" s="54"/>
    </row>
    <row r="18" spans="2:16" ht="101.25" customHeight="1" x14ac:dyDescent="0.25">
      <c r="B18" s="2"/>
      <c r="C18" s="140" t="s">
        <v>60</v>
      </c>
      <c r="D18" s="61" t="s">
        <v>77</v>
      </c>
      <c r="E18" s="143" t="s">
        <v>78</v>
      </c>
      <c r="F18" s="143"/>
      <c r="G18" s="143"/>
      <c r="H18" s="143"/>
      <c r="I18" s="143"/>
      <c r="J18" s="143"/>
      <c r="K18" s="143"/>
      <c r="L18" s="143"/>
      <c r="M18" s="143"/>
      <c r="N18" s="143"/>
      <c r="O18" s="55"/>
    </row>
    <row r="19" spans="2:16" ht="132" customHeight="1" x14ac:dyDescent="0.25">
      <c r="C19" s="140"/>
      <c r="D19" s="61" t="s">
        <v>25</v>
      </c>
      <c r="E19" s="143" t="s">
        <v>79</v>
      </c>
      <c r="F19" s="144"/>
      <c r="G19" s="144"/>
      <c r="H19" s="144"/>
      <c r="I19" s="144"/>
      <c r="J19" s="144"/>
      <c r="K19" s="144"/>
      <c r="L19" s="144"/>
      <c r="M19" s="144"/>
      <c r="N19" s="144"/>
      <c r="O19" s="3"/>
      <c r="P19" s="3"/>
    </row>
    <row r="20" spans="2:16" ht="48" customHeight="1" x14ac:dyDescent="0.25">
      <c r="C20" s="140"/>
      <c r="D20" s="63" t="s">
        <v>80</v>
      </c>
      <c r="E20" s="142" t="s">
        <v>81</v>
      </c>
      <c r="F20" s="142"/>
      <c r="G20" s="142"/>
      <c r="H20" s="142"/>
      <c r="I20" s="142"/>
      <c r="J20" s="142"/>
      <c r="K20" s="142"/>
      <c r="L20" s="142"/>
      <c r="M20" s="142"/>
      <c r="N20" s="142"/>
      <c r="O20" s="56"/>
      <c r="P20" s="4"/>
    </row>
    <row r="21" spans="2:16" ht="33.75" customHeight="1" x14ac:dyDescent="0.25">
      <c r="C21" s="140"/>
      <c r="D21" s="63" t="s">
        <v>82</v>
      </c>
      <c r="E21" s="142" t="s">
        <v>83</v>
      </c>
      <c r="F21" s="142"/>
      <c r="G21" s="142"/>
      <c r="H21" s="142"/>
      <c r="I21" s="142"/>
      <c r="J21" s="142"/>
      <c r="K21" s="142"/>
      <c r="L21" s="142"/>
      <c r="M21" s="142"/>
      <c r="N21" s="142"/>
      <c r="O21" s="56"/>
      <c r="P21" s="4"/>
    </row>
    <row r="22" spans="2:16" ht="30.75" customHeight="1" x14ac:dyDescent="0.25">
      <c r="C22" s="140"/>
      <c r="D22" s="63" t="s">
        <v>84</v>
      </c>
      <c r="E22" s="142" t="s">
        <v>85</v>
      </c>
      <c r="F22" s="142"/>
      <c r="G22" s="142"/>
      <c r="H22" s="142"/>
      <c r="I22" s="142"/>
      <c r="J22" s="142"/>
      <c r="K22" s="142"/>
      <c r="L22" s="142"/>
      <c r="M22" s="142"/>
      <c r="N22" s="142"/>
      <c r="O22" s="56"/>
      <c r="P22" s="4"/>
    </row>
    <row r="23" spans="2:16" ht="32.25" customHeight="1" x14ac:dyDescent="0.25">
      <c r="C23" s="140"/>
      <c r="D23" s="63" t="s">
        <v>19</v>
      </c>
      <c r="E23" s="142" t="s">
        <v>86</v>
      </c>
      <c r="F23" s="142"/>
      <c r="G23" s="142"/>
      <c r="H23" s="142"/>
      <c r="I23" s="142"/>
      <c r="J23" s="142"/>
      <c r="K23" s="142"/>
      <c r="L23" s="142"/>
      <c r="M23" s="142"/>
      <c r="N23" s="142"/>
      <c r="O23" s="56"/>
      <c r="P23" s="4"/>
    </row>
    <row r="24" spans="2:16" ht="18.75" customHeight="1" x14ac:dyDescent="0.25">
      <c r="C24" s="145" t="s">
        <v>87</v>
      </c>
      <c r="D24" s="145"/>
      <c r="E24" s="145"/>
      <c r="F24" s="145"/>
      <c r="G24" s="145"/>
      <c r="H24" s="145"/>
      <c r="I24" s="145"/>
      <c r="J24" s="145"/>
      <c r="K24" s="145"/>
      <c r="L24" s="145"/>
      <c r="M24" s="145"/>
      <c r="N24" s="145"/>
      <c r="O24" s="56"/>
      <c r="P24" s="4"/>
    </row>
    <row r="25" spans="2:16" ht="38.25" customHeight="1" x14ac:dyDescent="0.25">
      <c r="B25" s="146" t="s">
        <v>88</v>
      </c>
      <c r="C25" s="146"/>
      <c r="D25" s="146"/>
      <c r="E25" s="146"/>
      <c r="F25" s="146"/>
      <c r="G25" s="146"/>
      <c r="H25" s="146"/>
      <c r="I25" s="146"/>
      <c r="J25" s="146"/>
      <c r="K25" s="146"/>
      <c r="L25" s="146"/>
      <c r="M25" s="146"/>
      <c r="N25" s="146"/>
      <c r="O25" s="146"/>
      <c r="P25" s="4"/>
    </row>
    <row r="26" spans="2:16" ht="37.5" customHeight="1" x14ac:dyDescent="0.25">
      <c r="D26" s="147"/>
      <c r="E26" s="147"/>
      <c r="F26" s="147"/>
      <c r="G26" s="147"/>
      <c r="H26" s="147"/>
      <c r="I26" s="147"/>
      <c r="J26" s="147"/>
      <c r="K26" s="147"/>
      <c r="L26" s="147"/>
      <c r="M26" s="147"/>
      <c r="N26" s="147"/>
      <c r="O26" s="147"/>
      <c r="P26" s="4"/>
    </row>
    <row r="27" spans="2:16" ht="46.5" hidden="1" customHeight="1" x14ac:dyDescent="0.25">
      <c r="B27" s="2"/>
      <c r="C27" s="138"/>
      <c r="D27" s="138"/>
      <c r="E27" s="138"/>
      <c r="F27" s="138"/>
      <c r="G27" s="138"/>
      <c r="H27" s="138"/>
      <c r="I27" s="138"/>
      <c r="J27" s="138"/>
      <c r="K27" s="138"/>
      <c r="L27" s="138"/>
      <c r="M27" s="138"/>
      <c r="N27" s="138"/>
      <c r="O27" s="138"/>
    </row>
  </sheetData>
  <mergeCells count="22">
    <mergeCell ref="B12:O12"/>
    <mergeCell ref="B4:O4"/>
    <mergeCell ref="C5:N5"/>
    <mergeCell ref="C7:N7"/>
    <mergeCell ref="B9:O9"/>
    <mergeCell ref="B11:O11"/>
    <mergeCell ref="C27:O27"/>
    <mergeCell ref="B13:O13"/>
    <mergeCell ref="C14:C16"/>
    <mergeCell ref="E14:N14"/>
    <mergeCell ref="E15:N15"/>
    <mergeCell ref="E16:N16"/>
    <mergeCell ref="C18:C23"/>
    <mergeCell ref="E18:N18"/>
    <mergeCell ref="E19:N19"/>
    <mergeCell ref="E20:N20"/>
    <mergeCell ref="E21:N21"/>
    <mergeCell ref="E22:N22"/>
    <mergeCell ref="E23:N23"/>
    <mergeCell ref="C24:N24"/>
    <mergeCell ref="B25:O25"/>
    <mergeCell ref="D26:O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6"/>
  <sheetViews>
    <sheetView showGridLines="0" tabSelected="1" zoomScale="96" zoomScaleNormal="96" workbookViewId="0">
      <selection activeCell="S25" sqref="S25"/>
    </sheetView>
  </sheetViews>
  <sheetFormatPr baseColWidth="10" defaultColWidth="0" defaultRowHeight="15" zeroHeight="1" x14ac:dyDescent="0.25"/>
  <cols>
    <col min="1" max="1" width="3.28515625" style="20" customWidth="1"/>
    <col min="2" max="2" width="12.28515625" style="23" customWidth="1"/>
    <col min="3" max="3" width="11.42578125" style="23" customWidth="1"/>
    <col min="4" max="4" width="24.42578125" style="42" customWidth="1"/>
    <col min="5" max="5" width="4.140625" style="21" customWidth="1"/>
    <col min="6" max="6" width="11.5703125" style="21" customWidth="1"/>
    <col min="7" max="7" width="11.5703125" style="23" customWidth="1"/>
    <col min="8" max="8" width="40.7109375" style="42" customWidth="1"/>
    <col min="9" max="9" width="58.7109375" style="42" customWidth="1"/>
    <col min="10" max="10" width="24.140625" style="23" customWidth="1"/>
    <col min="11" max="11" width="34.85546875" style="23" customWidth="1"/>
    <col min="12" max="13" width="22" style="23" customWidth="1"/>
    <col min="14" max="15" width="22" style="7" hidden="1" customWidth="1"/>
    <col min="16" max="16" width="20.85546875" style="7" hidden="1" customWidth="1"/>
    <col min="17" max="19" width="41.28515625" style="42" customWidth="1"/>
    <col min="20" max="21" width="29.140625" style="23" customWidth="1"/>
    <col min="22" max="25" width="30.7109375" style="7" customWidth="1"/>
    <col min="26" max="26" width="48.42578125" style="40" customWidth="1"/>
    <col min="27" max="27" width="41.28515625" style="24" hidden="1" customWidth="1"/>
    <col min="28" max="28" width="41.28515625" style="20" hidden="1" customWidth="1"/>
    <col min="29" max="29" width="41.28515625" style="24" hidden="1" customWidth="1"/>
    <col min="30" max="31" width="29.140625" style="21" hidden="1" customWidth="1"/>
    <col min="32" max="35" width="30.7109375" style="7" hidden="1" customWidth="1"/>
    <col min="36" max="36" width="48.42578125" style="42" hidden="1" customWidth="1"/>
    <col min="37" max="37" width="41.28515625" style="24" hidden="1" customWidth="1"/>
    <col min="38" max="38" width="41.28515625" style="20" hidden="1" customWidth="1"/>
    <col min="39" max="39" width="41.28515625" style="24" hidden="1" customWidth="1"/>
    <col min="40" max="41" width="29.140625" style="21" hidden="1" customWidth="1"/>
    <col min="42" max="45" width="30.7109375" style="7" hidden="1" customWidth="1"/>
    <col min="46" max="46" width="48.42578125" style="42" hidden="1" customWidth="1"/>
    <col min="47" max="47" width="41.28515625" style="24" hidden="1" customWidth="1"/>
    <col min="48" max="48" width="41.28515625" style="20" hidden="1" customWidth="1"/>
    <col min="49" max="49" width="41.28515625" style="24" hidden="1" customWidth="1"/>
    <col min="50" max="51" width="29.140625" style="21" hidden="1" customWidth="1"/>
    <col min="52" max="55" width="30.7109375" style="7" hidden="1" customWidth="1"/>
    <col min="56" max="56" width="48.42578125" style="42" hidden="1" customWidth="1"/>
    <col min="57" max="57" width="7.28515625" style="20" customWidth="1"/>
    <col min="58" max="16384" width="11.42578125" style="20" hidden="1"/>
  </cols>
  <sheetData>
    <row r="1" spans="1:57" s="5" customFormat="1" ht="12" customHeight="1" x14ac:dyDescent="0.25">
      <c r="B1" s="43"/>
      <c r="C1" s="43"/>
      <c r="E1" s="7"/>
      <c r="F1" s="7"/>
      <c r="G1" s="43"/>
      <c r="H1" s="40"/>
      <c r="I1" s="40"/>
      <c r="J1" s="43"/>
      <c r="K1" s="43"/>
      <c r="L1" s="43"/>
      <c r="M1" s="43"/>
      <c r="R1" s="6"/>
      <c r="S1" s="6"/>
      <c r="W1" s="7"/>
    </row>
    <row r="2" spans="1:57" s="5" customFormat="1" ht="26.25" thickBot="1" x14ac:dyDescent="0.3">
      <c r="B2" s="51" t="str">
        <f>"Seguimiento Plan de Acción 2022 - "&amp;'Reporte Seguimiento'!E4</f>
        <v>Seguimiento Plan de Acción 2022 - Oficina de Quejas, Reclamos y Atención al Ciudadano</v>
      </c>
      <c r="C2" s="44"/>
      <c r="D2" s="8"/>
      <c r="E2" s="45"/>
      <c r="F2" s="45"/>
      <c r="G2" s="44"/>
      <c r="H2" s="41"/>
      <c r="I2" s="41"/>
      <c r="J2" s="44"/>
      <c r="K2" s="44"/>
      <c r="L2" s="44"/>
      <c r="M2" s="44"/>
      <c r="N2" s="8"/>
      <c r="O2" s="8"/>
      <c r="P2" s="8"/>
      <c r="Q2" s="8"/>
      <c r="R2" s="9"/>
      <c r="S2" s="9"/>
      <c r="T2" s="10"/>
      <c r="U2" s="10"/>
      <c r="W2" s="7"/>
    </row>
    <row r="3" spans="1:57" x14ac:dyDescent="0.25">
      <c r="A3" s="5"/>
      <c r="B3" s="43"/>
      <c r="C3" s="43"/>
      <c r="D3" s="5"/>
      <c r="E3" s="7"/>
      <c r="F3" s="7"/>
      <c r="G3" s="43"/>
      <c r="H3" s="40"/>
      <c r="I3" s="40"/>
      <c r="J3" s="43"/>
      <c r="K3" s="43"/>
      <c r="L3" s="43"/>
      <c r="M3" s="43"/>
      <c r="P3" s="77"/>
      <c r="Q3" s="5"/>
      <c r="R3" s="5"/>
      <c r="S3" s="5"/>
      <c r="T3" s="7"/>
      <c r="U3" s="7"/>
      <c r="Z3" s="5"/>
      <c r="AA3" s="5"/>
      <c r="AB3" s="5"/>
      <c r="AC3" s="5"/>
      <c r="AD3" s="7"/>
      <c r="AE3" s="7"/>
      <c r="AJ3" s="5"/>
      <c r="AK3" s="5"/>
      <c r="AL3" s="5"/>
      <c r="AM3" s="5"/>
      <c r="AN3" s="7"/>
      <c r="AO3" s="7"/>
      <c r="AT3" s="5"/>
      <c r="AU3" s="5"/>
      <c r="AV3" s="5"/>
      <c r="AW3" s="5"/>
      <c r="AX3" s="7"/>
      <c r="AY3" s="7"/>
      <c r="BD3" s="5"/>
      <c r="BE3" s="5"/>
    </row>
    <row r="4" spans="1:57" x14ac:dyDescent="0.25">
      <c r="A4" s="5"/>
      <c r="B4" s="190" t="s">
        <v>54</v>
      </c>
      <c r="C4" s="190"/>
      <c r="D4" s="190"/>
      <c r="E4" s="193" t="s">
        <v>90</v>
      </c>
      <c r="F4" s="193"/>
      <c r="G4" s="193"/>
      <c r="H4" s="193"/>
      <c r="I4" s="40"/>
      <c r="J4" s="43"/>
      <c r="K4" s="43"/>
      <c r="L4" s="43"/>
      <c r="M4" s="43"/>
      <c r="P4" s="77"/>
      <c r="Q4" s="5"/>
      <c r="R4" s="5"/>
      <c r="S4" s="5"/>
      <c r="T4" s="7"/>
      <c r="U4" s="7"/>
      <c r="Z4" s="5"/>
      <c r="AA4" s="5"/>
      <c r="AB4" s="5"/>
      <c r="AC4" s="5"/>
      <c r="AD4" s="7"/>
      <c r="AE4" s="7"/>
      <c r="AJ4" s="5"/>
      <c r="AK4" s="5"/>
      <c r="AL4" s="5"/>
      <c r="AM4" s="5"/>
      <c r="AN4" s="7"/>
      <c r="AO4" s="7"/>
      <c r="AT4" s="5"/>
      <c r="AU4" s="5"/>
      <c r="AV4" s="5"/>
      <c r="AW4" s="5"/>
      <c r="AX4" s="7"/>
      <c r="AY4" s="7"/>
      <c r="BD4" s="5"/>
      <c r="BE4" s="5"/>
    </row>
    <row r="5" spans="1:57" x14ac:dyDescent="0.25">
      <c r="A5" s="5"/>
      <c r="B5" s="190" t="s">
        <v>57</v>
      </c>
      <c r="C5" s="190"/>
      <c r="D5" s="190"/>
      <c r="E5" s="193" t="s">
        <v>143</v>
      </c>
      <c r="F5" s="193"/>
      <c r="G5" s="193"/>
      <c r="H5" s="193"/>
      <c r="I5" s="40"/>
      <c r="J5" s="43"/>
      <c r="K5" s="43"/>
      <c r="L5" s="43"/>
      <c r="M5" s="43"/>
      <c r="P5" s="77"/>
      <c r="Q5" s="5"/>
      <c r="R5" s="5"/>
      <c r="S5" s="5"/>
      <c r="T5" s="7"/>
      <c r="U5" s="7"/>
      <c r="Z5" s="5"/>
      <c r="AA5" s="5"/>
      <c r="AB5" s="5"/>
      <c r="AC5" s="5"/>
      <c r="AD5" s="7"/>
      <c r="AE5" s="7"/>
      <c r="AJ5" s="5"/>
      <c r="AK5" s="5"/>
      <c r="AL5" s="5"/>
      <c r="AM5" s="5"/>
      <c r="AN5" s="7"/>
      <c r="AO5" s="7"/>
      <c r="AT5" s="5"/>
      <c r="AU5" s="5"/>
      <c r="AV5" s="5"/>
      <c r="AW5" s="5"/>
      <c r="AX5" s="7"/>
      <c r="AY5" s="7"/>
      <c r="BD5" s="5"/>
      <c r="BE5" s="5"/>
    </row>
    <row r="6" spans="1:57" x14ac:dyDescent="0.25">
      <c r="A6" s="5"/>
      <c r="B6" s="190" t="s">
        <v>55</v>
      </c>
      <c r="C6" s="190"/>
      <c r="D6" s="190"/>
      <c r="E6" s="194"/>
      <c r="F6" s="194"/>
      <c r="G6" s="194"/>
      <c r="H6" s="194"/>
      <c r="I6" s="40"/>
      <c r="J6" s="43"/>
      <c r="K6" s="43"/>
      <c r="L6" s="43"/>
      <c r="M6" s="43"/>
      <c r="P6" s="77"/>
      <c r="Q6" s="5"/>
      <c r="R6" s="5"/>
      <c r="S6" s="5"/>
      <c r="T6" s="7"/>
      <c r="U6" s="7"/>
      <c r="Z6" s="5"/>
      <c r="AA6" s="5"/>
      <c r="AB6" s="5"/>
      <c r="AC6" s="5"/>
      <c r="AD6" s="7"/>
      <c r="AE6" s="7"/>
      <c r="AJ6" s="5"/>
      <c r="AK6" s="5"/>
      <c r="AL6" s="5"/>
      <c r="AM6" s="5"/>
      <c r="AN6" s="7"/>
      <c r="AO6" s="7"/>
      <c r="AT6" s="5"/>
      <c r="AU6" s="5"/>
      <c r="AV6" s="5"/>
      <c r="AW6" s="5"/>
      <c r="AX6" s="7"/>
      <c r="AY6" s="7"/>
      <c r="BD6" s="5"/>
      <c r="BE6" s="5"/>
    </row>
    <row r="7" spans="1:57" ht="15.75" thickBot="1" x14ac:dyDescent="0.3">
      <c r="A7" s="5"/>
      <c r="B7" s="190" t="s">
        <v>56</v>
      </c>
      <c r="C7" s="190"/>
      <c r="D7" s="190"/>
      <c r="E7" s="194"/>
      <c r="F7" s="194"/>
      <c r="G7" s="194"/>
      <c r="H7" s="194"/>
      <c r="I7" s="40"/>
      <c r="J7" s="43"/>
      <c r="K7" s="43"/>
      <c r="L7" s="43"/>
      <c r="M7" s="43"/>
      <c r="P7" s="77"/>
      <c r="Q7" s="5"/>
      <c r="R7" s="5"/>
      <c r="S7" s="5"/>
      <c r="T7" s="7"/>
      <c r="U7" s="7"/>
      <c r="Z7" s="5"/>
      <c r="AA7" s="5"/>
      <c r="AB7" s="5"/>
      <c r="AC7" s="5"/>
      <c r="AD7" s="7"/>
      <c r="AE7" s="7"/>
      <c r="AJ7" s="5"/>
      <c r="AK7" s="5"/>
      <c r="AL7" s="5"/>
      <c r="AM7" s="5"/>
      <c r="AN7" s="7"/>
      <c r="AO7" s="7"/>
      <c r="AT7" s="5"/>
      <c r="AU7" s="5"/>
      <c r="AV7" s="5"/>
      <c r="AW7" s="5"/>
      <c r="AX7" s="7"/>
      <c r="AY7" s="7"/>
      <c r="BD7" s="5"/>
      <c r="BE7" s="5"/>
    </row>
    <row r="8" spans="1:57" ht="19.5" customHeight="1" thickBot="1" x14ac:dyDescent="0.3">
      <c r="A8" s="5"/>
      <c r="B8" s="43"/>
      <c r="C8" s="43"/>
      <c r="D8" s="5"/>
      <c r="E8" s="7"/>
      <c r="F8" s="7"/>
      <c r="G8" s="43"/>
      <c r="H8" s="40"/>
      <c r="I8" s="40"/>
      <c r="J8" s="43"/>
      <c r="K8" s="43"/>
      <c r="L8" s="43"/>
      <c r="M8" s="43"/>
      <c r="P8" s="77"/>
      <c r="Q8" s="171" t="s">
        <v>10</v>
      </c>
      <c r="R8" s="172"/>
      <c r="S8" s="172"/>
      <c r="T8" s="172"/>
      <c r="U8" s="172"/>
      <c r="V8" s="172"/>
      <c r="W8" s="172"/>
      <c r="X8" s="172"/>
      <c r="Y8" s="172"/>
      <c r="Z8" s="173"/>
      <c r="AA8" s="171" t="s">
        <v>13</v>
      </c>
      <c r="AB8" s="172"/>
      <c r="AC8" s="172"/>
      <c r="AD8" s="172"/>
      <c r="AE8" s="172"/>
      <c r="AF8" s="172"/>
      <c r="AG8" s="172"/>
      <c r="AH8" s="172"/>
      <c r="AI8" s="172"/>
      <c r="AJ8" s="173"/>
      <c r="AK8" s="171" t="s">
        <v>28</v>
      </c>
      <c r="AL8" s="172"/>
      <c r="AM8" s="172"/>
      <c r="AN8" s="172"/>
      <c r="AO8" s="172"/>
      <c r="AP8" s="172"/>
      <c r="AQ8" s="172"/>
      <c r="AR8" s="172"/>
      <c r="AS8" s="172"/>
      <c r="AT8" s="173"/>
      <c r="AU8" s="171" t="s">
        <v>30</v>
      </c>
      <c r="AV8" s="172"/>
      <c r="AW8" s="172"/>
      <c r="AX8" s="172"/>
      <c r="AY8" s="172"/>
      <c r="AZ8" s="172"/>
      <c r="BA8" s="172"/>
      <c r="BB8" s="172"/>
      <c r="BC8" s="172"/>
      <c r="BD8" s="173"/>
      <c r="BE8" s="5"/>
    </row>
    <row r="9" spans="1:57" s="22" customFormat="1" ht="20.25" customHeight="1" thickBot="1" x14ac:dyDescent="0.3">
      <c r="A9" s="77"/>
      <c r="B9" s="177" t="str">
        <f>"Plan de Acción 2022 - "&amp;E4</f>
        <v>Plan de Acción 2022 - Oficina de Quejas, Reclamos y Atención al Ciudadano</v>
      </c>
      <c r="C9" s="178"/>
      <c r="D9" s="178"/>
      <c r="E9" s="178"/>
      <c r="F9" s="178"/>
      <c r="G9" s="178"/>
      <c r="H9" s="178"/>
      <c r="I9" s="178"/>
      <c r="J9" s="178"/>
      <c r="K9" s="178"/>
      <c r="L9" s="178"/>
      <c r="M9" s="179"/>
      <c r="N9" s="179"/>
      <c r="O9" s="179"/>
      <c r="P9" s="180"/>
      <c r="Q9" s="163" t="s">
        <v>11</v>
      </c>
      <c r="R9" s="164"/>
      <c r="S9" s="165"/>
      <c r="T9" s="166" t="s">
        <v>60</v>
      </c>
      <c r="U9" s="166"/>
      <c r="V9" s="166"/>
      <c r="W9" s="166"/>
      <c r="X9" s="166"/>
      <c r="Y9" s="167"/>
      <c r="Z9" s="168" t="s">
        <v>14</v>
      </c>
      <c r="AA9" s="174" t="s">
        <v>11</v>
      </c>
      <c r="AB9" s="164"/>
      <c r="AC9" s="165"/>
      <c r="AD9" s="166" t="s">
        <v>60</v>
      </c>
      <c r="AE9" s="166"/>
      <c r="AF9" s="166"/>
      <c r="AG9" s="166"/>
      <c r="AH9" s="166"/>
      <c r="AI9" s="167"/>
      <c r="AJ9" s="168" t="s">
        <v>14</v>
      </c>
      <c r="AK9" s="163" t="s">
        <v>11</v>
      </c>
      <c r="AL9" s="164"/>
      <c r="AM9" s="165"/>
      <c r="AN9" s="166" t="s">
        <v>60</v>
      </c>
      <c r="AO9" s="166"/>
      <c r="AP9" s="166"/>
      <c r="AQ9" s="166"/>
      <c r="AR9" s="166"/>
      <c r="AS9" s="167"/>
      <c r="AT9" s="168" t="s">
        <v>14</v>
      </c>
      <c r="AU9" s="163" t="s">
        <v>11</v>
      </c>
      <c r="AV9" s="164"/>
      <c r="AW9" s="165"/>
      <c r="AX9" s="166" t="s">
        <v>60</v>
      </c>
      <c r="AY9" s="166"/>
      <c r="AZ9" s="166"/>
      <c r="BA9" s="166"/>
      <c r="BB9" s="166"/>
      <c r="BC9" s="167"/>
      <c r="BD9" s="168" t="s">
        <v>59</v>
      </c>
      <c r="BE9" s="77"/>
    </row>
    <row r="10" spans="1:57" ht="15" customHeight="1" x14ac:dyDescent="0.25">
      <c r="A10" s="5"/>
      <c r="B10" s="185" t="s">
        <v>15</v>
      </c>
      <c r="C10" s="186"/>
      <c r="D10" s="187"/>
      <c r="E10" s="188" t="s">
        <v>1</v>
      </c>
      <c r="F10" s="188" t="s">
        <v>2</v>
      </c>
      <c r="G10" s="175" t="s">
        <v>32</v>
      </c>
      <c r="H10" s="188" t="s">
        <v>3</v>
      </c>
      <c r="I10" s="188" t="s">
        <v>4</v>
      </c>
      <c r="J10" s="175" t="s">
        <v>8</v>
      </c>
      <c r="K10" s="175" t="s">
        <v>9</v>
      </c>
      <c r="L10" s="175" t="s">
        <v>5</v>
      </c>
      <c r="M10" s="78" t="s">
        <v>34</v>
      </c>
      <c r="N10" s="175" t="s">
        <v>33</v>
      </c>
      <c r="O10" s="183" t="s">
        <v>52</v>
      </c>
      <c r="P10" s="181" t="s">
        <v>53</v>
      </c>
      <c r="Q10" s="79" t="s">
        <v>29</v>
      </c>
      <c r="R10" s="80" t="s">
        <v>23</v>
      </c>
      <c r="S10" s="81" t="s">
        <v>12</v>
      </c>
      <c r="T10" s="80" t="s">
        <v>24</v>
      </c>
      <c r="U10" s="80" t="s">
        <v>25</v>
      </c>
      <c r="V10" s="80" t="s">
        <v>20</v>
      </c>
      <c r="W10" s="80" t="s">
        <v>21</v>
      </c>
      <c r="X10" s="80" t="s">
        <v>22</v>
      </c>
      <c r="Y10" s="82" t="s">
        <v>19</v>
      </c>
      <c r="Z10" s="169"/>
      <c r="AA10" s="83" t="s">
        <v>29</v>
      </c>
      <c r="AB10" s="80" t="s">
        <v>23</v>
      </c>
      <c r="AC10" s="81" t="s">
        <v>12</v>
      </c>
      <c r="AD10" s="80" t="s">
        <v>24</v>
      </c>
      <c r="AE10" s="80" t="s">
        <v>25</v>
      </c>
      <c r="AF10" s="80" t="s">
        <v>20</v>
      </c>
      <c r="AG10" s="80" t="s">
        <v>21</v>
      </c>
      <c r="AH10" s="80" t="s">
        <v>22</v>
      </c>
      <c r="AI10" s="82" t="s">
        <v>19</v>
      </c>
      <c r="AJ10" s="169"/>
      <c r="AK10" s="79" t="s">
        <v>29</v>
      </c>
      <c r="AL10" s="80" t="s">
        <v>23</v>
      </c>
      <c r="AM10" s="81" t="s">
        <v>12</v>
      </c>
      <c r="AN10" s="80" t="s">
        <v>24</v>
      </c>
      <c r="AO10" s="80" t="s">
        <v>25</v>
      </c>
      <c r="AP10" s="80" t="s">
        <v>20</v>
      </c>
      <c r="AQ10" s="80" t="s">
        <v>21</v>
      </c>
      <c r="AR10" s="80" t="s">
        <v>22</v>
      </c>
      <c r="AS10" s="82" t="s">
        <v>19</v>
      </c>
      <c r="AT10" s="169"/>
      <c r="AU10" s="79" t="s">
        <v>29</v>
      </c>
      <c r="AV10" s="80" t="s">
        <v>23</v>
      </c>
      <c r="AW10" s="81" t="s">
        <v>12</v>
      </c>
      <c r="AX10" s="80" t="s">
        <v>24</v>
      </c>
      <c r="AY10" s="80" t="s">
        <v>25</v>
      </c>
      <c r="AZ10" s="80" t="s">
        <v>20</v>
      </c>
      <c r="BA10" s="80" t="s">
        <v>21</v>
      </c>
      <c r="BB10" s="80" t="s">
        <v>22</v>
      </c>
      <c r="BC10" s="82" t="s">
        <v>19</v>
      </c>
      <c r="BD10" s="169"/>
      <c r="BE10" s="5"/>
    </row>
    <row r="11" spans="1:57" ht="81.75" customHeight="1" thickBot="1" x14ac:dyDescent="0.3">
      <c r="A11" s="5"/>
      <c r="B11" s="84" t="s">
        <v>6</v>
      </c>
      <c r="C11" s="85" t="s">
        <v>5</v>
      </c>
      <c r="D11" s="85" t="s">
        <v>7</v>
      </c>
      <c r="E11" s="189"/>
      <c r="F11" s="189"/>
      <c r="G11" s="176"/>
      <c r="H11" s="189"/>
      <c r="I11" s="189"/>
      <c r="J11" s="176"/>
      <c r="K11" s="176"/>
      <c r="L11" s="176"/>
      <c r="M11" s="86" t="s">
        <v>89</v>
      </c>
      <c r="N11" s="176"/>
      <c r="O11" s="184"/>
      <c r="P11" s="182"/>
      <c r="Q11" s="87" t="s">
        <v>16</v>
      </c>
      <c r="R11" s="88" t="s">
        <v>17</v>
      </c>
      <c r="S11" s="89" t="s">
        <v>27</v>
      </c>
      <c r="T11" s="88" t="s">
        <v>18</v>
      </c>
      <c r="U11" s="88" t="s">
        <v>31</v>
      </c>
      <c r="V11" s="88" t="s">
        <v>48</v>
      </c>
      <c r="W11" s="88" t="s">
        <v>49</v>
      </c>
      <c r="X11" s="88" t="s">
        <v>50</v>
      </c>
      <c r="Y11" s="89" t="s">
        <v>51</v>
      </c>
      <c r="Z11" s="170"/>
      <c r="AA11" s="90" t="s">
        <v>16</v>
      </c>
      <c r="AB11" s="88" t="s">
        <v>17</v>
      </c>
      <c r="AC11" s="89" t="s">
        <v>27</v>
      </c>
      <c r="AD11" s="88" t="s">
        <v>18</v>
      </c>
      <c r="AE11" s="88" t="s">
        <v>31</v>
      </c>
      <c r="AF11" s="88" t="s">
        <v>48</v>
      </c>
      <c r="AG11" s="88" t="s">
        <v>49</v>
      </c>
      <c r="AH11" s="88" t="s">
        <v>50</v>
      </c>
      <c r="AI11" s="89" t="s">
        <v>51</v>
      </c>
      <c r="AJ11" s="170"/>
      <c r="AK11" s="90" t="s">
        <v>16</v>
      </c>
      <c r="AL11" s="88" t="s">
        <v>17</v>
      </c>
      <c r="AM11" s="89" t="s">
        <v>27</v>
      </c>
      <c r="AN11" s="88" t="s">
        <v>18</v>
      </c>
      <c r="AO11" s="88" t="s">
        <v>31</v>
      </c>
      <c r="AP11" s="88" t="s">
        <v>48</v>
      </c>
      <c r="AQ11" s="88" t="s">
        <v>49</v>
      </c>
      <c r="AR11" s="88" t="s">
        <v>50</v>
      </c>
      <c r="AS11" s="89" t="s">
        <v>51</v>
      </c>
      <c r="AT11" s="170"/>
      <c r="AU11" s="90" t="s">
        <v>16</v>
      </c>
      <c r="AV11" s="88" t="s">
        <v>17</v>
      </c>
      <c r="AW11" s="89" t="s">
        <v>27</v>
      </c>
      <c r="AX11" s="88" t="s">
        <v>18</v>
      </c>
      <c r="AY11" s="88" t="s">
        <v>31</v>
      </c>
      <c r="AZ11" s="88" t="s">
        <v>48</v>
      </c>
      <c r="BA11" s="88" t="s">
        <v>49</v>
      </c>
      <c r="BB11" s="88" t="s">
        <v>50</v>
      </c>
      <c r="BC11" s="89" t="s">
        <v>51</v>
      </c>
      <c r="BD11" s="170"/>
      <c r="BE11" s="5"/>
    </row>
    <row r="12" spans="1:57" ht="210" x14ac:dyDescent="0.25">
      <c r="A12" s="5"/>
      <c r="B12" s="91" t="s">
        <v>95</v>
      </c>
      <c r="C12" s="92" t="s">
        <v>99</v>
      </c>
      <c r="D12" s="93" t="s">
        <v>94</v>
      </c>
      <c r="E12" s="94">
        <v>1</v>
      </c>
      <c r="F12" s="95">
        <v>0.05</v>
      </c>
      <c r="G12" s="92" t="s">
        <v>93</v>
      </c>
      <c r="H12" s="96" t="s">
        <v>92</v>
      </c>
      <c r="I12" s="97" t="s">
        <v>144</v>
      </c>
      <c r="J12" s="92" t="s">
        <v>145</v>
      </c>
      <c r="K12" s="92" t="s">
        <v>91</v>
      </c>
      <c r="L12" s="46">
        <v>1</v>
      </c>
      <c r="M12" s="32" t="s">
        <v>157</v>
      </c>
      <c r="N12" s="122" t="s">
        <v>96</v>
      </c>
      <c r="O12" s="123" t="s">
        <v>119</v>
      </c>
      <c r="P12" s="124" t="s">
        <v>123</v>
      </c>
      <c r="Q12" s="136" t="s">
        <v>162</v>
      </c>
      <c r="R12" s="47" t="s">
        <v>186</v>
      </c>
      <c r="S12" s="48" t="s">
        <v>161</v>
      </c>
      <c r="T12" s="49">
        <v>30</v>
      </c>
      <c r="U12" s="49">
        <v>30</v>
      </c>
      <c r="V12" s="36">
        <f>IFERROR(T12/U12,0)</f>
        <v>1</v>
      </c>
      <c r="W12" s="36">
        <f>IFERROR(T12/U12,0)</f>
        <v>1</v>
      </c>
      <c r="X12" s="37">
        <f>IFERROR(IF(AND($O12="Decreciente",W12&lt;$L12),(1+(($L12-W12)/L12)),IF(AND($O12="Decreciente",W12&gt;$L12),(1-((W12-$L12)/W12)),W12/$L12)),0)</f>
        <v>1</v>
      </c>
      <c r="Y12" s="36">
        <f>IF(W12=0,$L12,IF($L12-W12&lt;0,"Por verificar por la OAPC",$L12-W12))</f>
        <v>0</v>
      </c>
      <c r="Z12" s="75" t="s">
        <v>0</v>
      </c>
      <c r="AA12" s="101"/>
      <c r="AB12" s="98" t="s">
        <v>26</v>
      </c>
      <c r="AC12" s="99"/>
      <c r="AD12" s="100"/>
      <c r="AE12" s="100"/>
      <c r="AF12" s="36">
        <f>IFERROR(AD12/AE12,0)</f>
        <v>0</v>
      </c>
      <c r="AG12" s="36">
        <f t="shared" ref="AG12:AG25" si="0">IFERROR(IF($P12="Denominador variable",((T12+AD12)/(U12+AE12)),(AD12+T12)/AE12),0)</f>
        <v>1</v>
      </c>
      <c r="AH12" s="37">
        <f>IFERROR(IF(AND($O12="Decreciente",AG12&lt;$L12),(1+(($L12-AG12)/$L12)),IF(AND($O12="Decreciente",AG12&gt;$L12),(1-((AG12-$L12)/AG12)),AG12/$L12)),0)</f>
        <v>1</v>
      </c>
      <c r="AI12" s="36">
        <f>IF(AG12=0,$L12,IF($L12-AG12&lt;0,"Por verificar por la OAPC",$L12-AG12))</f>
        <v>0</v>
      </c>
      <c r="AJ12" s="50" t="s">
        <v>0</v>
      </c>
      <c r="AK12" s="101"/>
      <c r="AL12" s="98" t="s">
        <v>26</v>
      </c>
      <c r="AM12" s="99"/>
      <c r="AN12" s="100"/>
      <c r="AO12" s="100"/>
      <c r="AP12" s="36">
        <f>IFERROR(AN12/AO12,0)</f>
        <v>0</v>
      </c>
      <c r="AQ12" s="36">
        <f>IFERROR(IF($P12="Denominador variable",((AD12+AN12+T12)/(AE12+AO12+U12)),(AN12+AD12+T12)/AO12),0)</f>
        <v>1</v>
      </c>
      <c r="AR12" s="37">
        <f>IFERROR(IF(AND($O12="Decreciente",AQ12&lt;$L12),(1+(($L12-AQ12)/$L12)),IF(AND($O12="Decreciente",AQ12&gt;$L12),(1-((AQ12-$L12)/AQ12)),AQ12/$L12)),0)</f>
        <v>1</v>
      </c>
      <c r="AS12" s="36">
        <f>IF(AQ12=0,$L12,IF($L12-AQ12&lt;0,"Por verificar por la OAPC",$L12-AQ12))</f>
        <v>0</v>
      </c>
      <c r="AT12" s="50" t="s">
        <v>0</v>
      </c>
      <c r="AU12" s="101"/>
      <c r="AV12" s="98" t="s">
        <v>26</v>
      </c>
      <c r="AW12" s="99"/>
      <c r="AX12" s="100"/>
      <c r="AY12" s="100"/>
      <c r="AZ12" s="36">
        <f>IFERROR(AX12/AY12,0)</f>
        <v>0</v>
      </c>
      <c r="BA12" s="36">
        <f>IFERROR(IF($P12="Denominador variable",((AN12+AX12+AD12+T12)/(AO12+AY12+AE12+U12)),(AX12+AN12+AD12+T12)/AY12),0)</f>
        <v>1</v>
      </c>
      <c r="BB12" s="37">
        <f>IFERROR(IF(AND($O12="Decreciente",BA12&lt;$L12),(1+(($L12-BA12)/AP12)),IF(AND($O12="Decreciente",BA12&gt;$L12),(1-((BA12-$L12)/BA12)),BA12/$L12)),0)</f>
        <v>1</v>
      </c>
      <c r="BC12" s="36">
        <f>IF(BA12=0,$L12,IF($L12-BA12&lt;0,"Por verificar por la OAPC",$L12-BA12))</f>
        <v>0</v>
      </c>
      <c r="BD12" s="75" t="s">
        <v>0</v>
      </c>
      <c r="BE12" s="5"/>
    </row>
    <row r="13" spans="1:57" ht="51" x14ac:dyDescent="0.25">
      <c r="A13" s="5"/>
      <c r="B13" s="200" t="s">
        <v>95</v>
      </c>
      <c r="C13" s="198" t="s">
        <v>99</v>
      </c>
      <c r="D13" s="197" t="s">
        <v>94</v>
      </c>
      <c r="E13" s="195">
        <v>2</v>
      </c>
      <c r="F13" s="203">
        <v>0.05</v>
      </c>
      <c r="G13" s="198" t="s">
        <v>93</v>
      </c>
      <c r="H13" s="202" t="s">
        <v>146</v>
      </c>
      <c r="I13" s="191" t="s">
        <v>153</v>
      </c>
      <c r="J13" s="64" t="s">
        <v>97</v>
      </c>
      <c r="K13" s="64" t="s">
        <v>154</v>
      </c>
      <c r="L13" s="46">
        <v>1</v>
      </c>
      <c r="M13" s="156" t="s">
        <v>163</v>
      </c>
      <c r="N13" s="125" t="s">
        <v>96</v>
      </c>
      <c r="O13" s="126" t="s">
        <v>119</v>
      </c>
      <c r="P13" s="127" t="s">
        <v>123</v>
      </c>
      <c r="Q13" s="158" t="s">
        <v>161</v>
      </c>
      <c r="R13" s="150" t="s">
        <v>187</v>
      </c>
      <c r="S13" s="155" t="s">
        <v>164</v>
      </c>
      <c r="T13" s="49">
        <v>0</v>
      </c>
      <c r="U13" s="49">
        <v>0</v>
      </c>
      <c r="V13" s="36">
        <f t="shared" ref="V13:V25" si="1">IFERROR(T13/U13,0)</f>
        <v>0</v>
      </c>
      <c r="W13" s="36">
        <f t="shared" ref="W13:W25" si="2">IFERROR(T13/U13,0)</f>
        <v>0</v>
      </c>
      <c r="X13" s="37">
        <f t="shared" ref="X13:X25" si="3">IFERROR(IF(AND($O13="Decreciente",W13&lt;$L13),(1+(($L13-W13)/L13)),IF(AND($O13="Decreciente",W13&gt;$L13),(1-((W13-$L13)/W13)),W13/$L13)),0)</f>
        <v>0</v>
      </c>
      <c r="Y13" s="36">
        <f t="shared" ref="Y13:Y25" si="4">IF(W13=0,$L13,IF($L13-W13&lt;0,"Por verificar por la OAPC",$L13-W13))</f>
        <v>1</v>
      </c>
      <c r="Z13" s="75" t="s">
        <v>0</v>
      </c>
      <c r="AA13" s="101"/>
      <c r="AB13" s="98" t="s">
        <v>26</v>
      </c>
      <c r="AC13" s="99"/>
      <c r="AD13" s="100"/>
      <c r="AE13" s="100"/>
      <c r="AF13" s="36">
        <f t="shared" ref="AF13:AF25" si="5">IFERROR(AD13/AE13,0)</f>
        <v>0</v>
      </c>
      <c r="AG13" s="36">
        <f t="shared" si="0"/>
        <v>0</v>
      </c>
      <c r="AH13" s="37">
        <f t="shared" ref="AH13:AH25" si="6">IFERROR(IF(AND($O13="Decreciente",AG13&lt;$L13),(1+(($L13-AG13)/$L13)),IF(AND($O13="Decreciente",AG13&gt;$L13),(1-((AG13-$L13)/AG13)),AG13/$L13)),0)</f>
        <v>0</v>
      </c>
      <c r="AI13" s="36">
        <f t="shared" ref="AI13:AI25" si="7">IF(AG13=0,$L13,IF($L13-AG13&lt;0,"Por verificar por la OAPC",$L13-AG13))</f>
        <v>1</v>
      </c>
      <c r="AJ13" s="50" t="s">
        <v>0</v>
      </c>
      <c r="AK13" s="101"/>
      <c r="AL13" s="98" t="s">
        <v>26</v>
      </c>
      <c r="AM13" s="99"/>
      <c r="AN13" s="100"/>
      <c r="AO13" s="100"/>
      <c r="AP13" s="36">
        <f t="shared" ref="AP13:AP25" si="8">IFERROR(AN13/AO13,0)</f>
        <v>0</v>
      </c>
      <c r="AQ13" s="36">
        <f t="shared" ref="AQ13:AQ25" si="9">IFERROR(IF($P13="Denominador variable",((AD13+AN13+T13)/(AE13+AO13+U13)),(AN13+AD13+T13)/AO13),0)</f>
        <v>0</v>
      </c>
      <c r="AR13" s="37">
        <f t="shared" ref="AR13:AR25" si="10">IFERROR(IF(AND($O13="Decreciente",AQ13&lt;$L13),(1+(($L13-AQ13)/$L13)),IF(AND($O13="Decreciente",AQ13&gt;$L13),(1-((AQ13-$L13)/AQ13)),AQ13/$L13)),0)</f>
        <v>0</v>
      </c>
      <c r="AS13" s="36">
        <f t="shared" ref="AS13:AS25" si="11">IF(AQ13=0,$L13,IF($L13-AQ13&lt;0,"Por verificar por la OAPC",$L13-AQ13))</f>
        <v>1</v>
      </c>
      <c r="AT13" s="50" t="s">
        <v>0</v>
      </c>
      <c r="AU13" s="101"/>
      <c r="AV13" s="98" t="s">
        <v>26</v>
      </c>
      <c r="AW13" s="99"/>
      <c r="AX13" s="100"/>
      <c r="AY13" s="100"/>
      <c r="AZ13" s="36">
        <f t="shared" ref="AZ13:AZ25" si="12">IFERROR(AX13/AY13,0)</f>
        <v>0</v>
      </c>
      <c r="BA13" s="36">
        <f t="shared" ref="BA13:BA25" si="13">IFERROR(IF($P13="Denominador variable",((AN13+AX13+AD13+T13)/(AO13+AY13+AE13+U13)),(AX13+AN13+AD13+T13)/AY13),0)</f>
        <v>0</v>
      </c>
      <c r="BB13" s="37">
        <f t="shared" ref="BB13:BB25" si="14">IFERROR(IF(AND($O13="Decreciente",BA13&lt;$L13),(1+(($L13-BA13)/AP13)),IF(AND($O13="Decreciente",BA13&gt;$L13),(1-((BA13-$L13)/BA13)),BA13/$L13)),0)</f>
        <v>0</v>
      </c>
      <c r="BC13" s="36">
        <f t="shared" ref="BC13:BC25" si="15">IF(BA13=0,$L13,IF($L13-BA13&lt;0,"Por verificar por la OAPC",$L13-BA13))</f>
        <v>1</v>
      </c>
      <c r="BD13" s="75" t="s">
        <v>0</v>
      </c>
      <c r="BE13" s="5"/>
    </row>
    <row r="14" spans="1:57" ht="89.25" x14ac:dyDescent="0.25">
      <c r="A14" s="5"/>
      <c r="B14" s="201"/>
      <c r="C14" s="199"/>
      <c r="D14" s="192"/>
      <c r="E14" s="196"/>
      <c r="F14" s="204"/>
      <c r="G14" s="199"/>
      <c r="H14" s="192"/>
      <c r="I14" s="192"/>
      <c r="J14" s="12" t="s">
        <v>121</v>
      </c>
      <c r="K14" s="64" t="s">
        <v>124</v>
      </c>
      <c r="L14" s="72">
        <v>1</v>
      </c>
      <c r="M14" s="157"/>
      <c r="N14" s="126" t="s">
        <v>96</v>
      </c>
      <c r="O14" s="126" t="s">
        <v>119</v>
      </c>
      <c r="P14" s="127" t="s">
        <v>123</v>
      </c>
      <c r="Q14" s="154"/>
      <c r="R14" s="151"/>
      <c r="S14" s="152"/>
      <c r="T14" s="49" t="s">
        <v>158</v>
      </c>
      <c r="U14" s="49">
        <v>0</v>
      </c>
      <c r="V14" s="36">
        <f t="shared" si="1"/>
        <v>0</v>
      </c>
      <c r="W14" s="36">
        <f t="shared" si="2"/>
        <v>0</v>
      </c>
      <c r="X14" s="37">
        <f t="shared" si="3"/>
        <v>0</v>
      </c>
      <c r="Y14" s="36">
        <f t="shared" si="4"/>
        <v>1</v>
      </c>
      <c r="Z14" s="75" t="s">
        <v>0</v>
      </c>
      <c r="AA14" s="101"/>
      <c r="AB14" s="98" t="s">
        <v>26</v>
      </c>
      <c r="AC14" s="99"/>
      <c r="AD14" s="100"/>
      <c r="AE14" s="100"/>
      <c r="AF14" s="36">
        <f t="shared" si="5"/>
        <v>0</v>
      </c>
      <c r="AG14" s="36">
        <f t="shared" si="0"/>
        <v>0</v>
      </c>
      <c r="AH14" s="37">
        <f t="shared" si="6"/>
        <v>0</v>
      </c>
      <c r="AI14" s="36">
        <f t="shared" si="7"/>
        <v>1</v>
      </c>
      <c r="AJ14" s="50" t="s">
        <v>0</v>
      </c>
      <c r="AK14" s="101"/>
      <c r="AL14" s="98" t="s">
        <v>26</v>
      </c>
      <c r="AM14" s="99"/>
      <c r="AN14" s="100"/>
      <c r="AO14" s="100"/>
      <c r="AP14" s="36">
        <f t="shared" si="8"/>
        <v>0</v>
      </c>
      <c r="AQ14" s="36">
        <f t="shared" si="9"/>
        <v>0</v>
      </c>
      <c r="AR14" s="37">
        <f t="shared" si="10"/>
        <v>0</v>
      </c>
      <c r="AS14" s="36">
        <f t="shared" si="11"/>
        <v>1</v>
      </c>
      <c r="AT14" s="50" t="s">
        <v>0</v>
      </c>
      <c r="AU14" s="101"/>
      <c r="AV14" s="98" t="s">
        <v>26</v>
      </c>
      <c r="AW14" s="99"/>
      <c r="AX14" s="100"/>
      <c r="AY14" s="100"/>
      <c r="AZ14" s="36">
        <f t="shared" si="12"/>
        <v>0</v>
      </c>
      <c r="BA14" s="36">
        <f t="shared" si="13"/>
        <v>0</v>
      </c>
      <c r="BB14" s="37">
        <f t="shared" si="14"/>
        <v>0</v>
      </c>
      <c r="BC14" s="36">
        <f t="shared" si="15"/>
        <v>1</v>
      </c>
      <c r="BD14" s="75" t="s">
        <v>0</v>
      </c>
      <c r="BE14" s="5"/>
    </row>
    <row r="15" spans="1:57" ht="285" x14ac:dyDescent="0.25">
      <c r="A15" s="5"/>
      <c r="B15" s="102" t="s">
        <v>95</v>
      </c>
      <c r="C15" s="12" t="s">
        <v>101</v>
      </c>
      <c r="D15" s="103" t="s">
        <v>100</v>
      </c>
      <c r="E15" s="13">
        <v>3</v>
      </c>
      <c r="F15" s="104">
        <v>0.05</v>
      </c>
      <c r="G15" s="12" t="s">
        <v>93</v>
      </c>
      <c r="H15" s="15" t="s">
        <v>155</v>
      </c>
      <c r="I15" s="105" t="s">
        <v>147</v>
      </c>
      <c r="J15" s="106" t="s">
        <v>98</v>
      </c>
      <c r="K15" s="12" t="s">
        <v>148</v>
      </c>
      <c r="L15" s="46">
        <v>0.95</v>
      </c>
      <c r="M15" s="33" t="s">
        <v>165</v>
      </c>
      <c r="N15" s="126" t="s">
        <v>96</v>
      </c>
      <c r="O15" s="126" t="s">
        <v>119</v>
      </c>
      <c r="P15" s="127" t="s">
        <v>123</v>
      </c>
      <c r="Q15" s="74" t="s">
        <v>166</v>
      </c>
      <c r="R15" s="47" t="s">
        <v>188</v>
      </c>
      <c r="S15" s="135" t="s">
        <v>178</v>
      </c>
      <c r="T15" s="49">
        <v>6929</v>
      </c>
      <c r="U15" s="49">
        <f>41 + 6929</f>
        <v>6970</v>
      </c>
      <c r="V15" s="36">
        <f t="shared" si="1"/>
        <v>0.99411764705882355</v>
      </c>
      <c r="W15" s="36">
        <f t="shared" si="2"/>
        <v>0.99411764705882355</v>
      </c>
      <c r="X15" s="37">
        <f t="shared" si="3"/>
        <v>1.0464396284829722</v>
      </c>
      <c r="Y15" s="36" t="str">
        <f t="shared" si="4"/>
        <v>Por verificar por la OAPC</v>
      </c>
      <c r="Z15" s="75" t="s">
        <v>0</v>
      </c>
      <c r="AA15" s="101"/>
      <c r="AB15" s="98" t="s">
        <v>26</v>
      </c>
      <c r="AC15" s="99"/>
      <c r="AD15" s="100"/>
      <c r="AE15" s="100"/>
      <c r="AF15" s="36">
        <f t="shared" si="5"/>
        <v>0</v>
      </c>
      <c r="AG15" s="36">
        <f t="shared" si="0"/>
        <v>0.99411764705882355</v>
      </c>
      <c r="AH15" s="37">
        <f t="shared" si="6"/>
        <v>1.0464396284829722</v>
      </c>
      <c r="AI15" s="36" t="str">
        <f t="shared" si="7"/>
        <v>Por verificar por la OAPC</v>
      </c>
      <c r="AJ15" s="50" t="s">
        <v>0</v>
      </c>
      <c r="AK15" s="101"/>
      <c r="AL15" s="98" t="s">
        <v>26</v>
      </c>
      <c r="AM15" s="99"/>
      <c r="AN15" s="100"/>
      <c r="AO15" s="100"/>
      <c r="AP15" s="36">
        <f t="shared" si="8"/>
        <v>0</v>
      </c>
      <c r="AQ15" s="36">
        <f t="shared" si="9"/>
        <v>0.99411764705882355</v>
      </c>
      <c r="AR15" s="37">
        <f t="shared" si="10"/>
        <v>1.0464396284829722</v>
      </c>
      <c r="AS15" s="36" t="str">
        <f t="shared" si="11"/>
        <v>Por verificar por la OAPC</v>
      </c>
      <c r="AT15" s="50" t="s">
        <v>0</v>
      </c>
      <c r="AU15" s="101"/>
      <c r="AV15" s="98" t="s">
        <v>26</v>
      </c>
      <c r="AW15" s="99"/>
      <c r="AX15" s="100"/>
      <c r="AY15" s="100"/>
      <c r="AZ15" s="36">
        <f t="shared" si="12"/>
        <v>0</v>
      </c>
      <c r="BA15" s="36">
        <f t="shared" si="13"/>
        <v>0.99411764705882355</v>
      </c>
      <c r="BB15" s="37">
        <f t="shared" si="14"/>
        <v>1.0464396284829722</v>
      </c>
      <c r="BC15" s="36" t="str">
        <f t="shared" si="15"/>
        <v>Por verificar por la OAPC</v>
      </c>
      <c r="BD15" s="75" t="s">
        <v>0</v>
      </c>
      <c r="BE15" s="5"/>
    </row>
    <row r="16" spans="1:57" ht="57.75" customHeight="1" x14ac:dyDescent="0.25">
      <c r="A16" s="5"/>
      <c r="B16" s="205" t="s">
        <v>95</v>
      </c>
      <c r="C16" s="206" t="s">
        <v>101</v>
      </c>
      <c r="D16" s="191" t="s">
        <v>100</v>
      </c>
      <c r="E16" s="208">
        <v>4</v>
      </c>
      <c r="F16" s="207">
        <v>0.15</v>
      </c>
      <c r="G16" s="206" t="s">
        <v>93</v>
      </c>
      <c r="H16" s="191" t="s">
        <v>102</v>
      </c>
      <c r="I16" s="191" t="s">
        <v>149</v>
      </c>
      <c r="J16" s="64" t="s">
        <v>150</v>
      </c>
      <c r="K16" s="64" t="s">
        <v>151</v>
      </c>
      <c r="L16" s="46">
        <v>1</v>
      </c>
      <c r="M16" s="159" t="s">
        <v>179</v>
      </c>
      <c r="N16" s="126" t="s">
        <v>96</v>
      </c>
      <c r="O16" s="126" t="s">
        <v>119</v>
      </c>
      <c r="P16" s="127" t="s">
        <v>125</v>
      </c>
      <c r="Q16" s="153" t="s">
        <v>169</v>
      </c>
      <c r="R16" s="150" t="s">
        <v>189</v>
      </c>
      <c r="S16" s="155" t="s">
        <v>170</v>
      </c>
      <c r="T16" s="49">
        <v>234</v>
      </c>
      <c r="U16" s="49">
        <v>234</v>
      </c>
      <c r="V16" s="36">
        <f t="shared" si="1"/>
        <v>1</v>
      </c>
      <c r="W16" s="36">
        <f t="shared" si="2"/>
        <v>1</v>
      </c>
      <c r="X16" s="37">
        <f t="shared" si="3"/>
        <v>1</v>
      </c>
      <c r="Y16" s="36">
        <f t="shared" si="4"/>
        <v>0</v>
      </c>
      <c r="Z16" s="75" t="s">
        <v>0</v>
      </c>
      <c r="AA16" s="101"/>
      <c r="AB16" s="98" t="s">
        <v>26</v>
      </c>
      <c r="AC16" s="99"/>
      <c r="AD16" s="100"/>
      <c r="AE16" s="100"/>
      <c r="AF16" s="36">
        <f t="shared" si="5"/>
        <v>0</v>
      </c>
      <c r="AG16" s="36">
        <f t="shared" si="0"/>
        <v>0</v>
      </c>
      <c r="AH16" s="37">
        <f t="shared" si="6"/>
        <v>0</v>
      </c>
      <c r="AI16" s="36">
        <f t="shared" si="7"/>
        <v>1</v>
      </c>
      <c r="AJ16" s="50" t="s">
        <v>0</v>
      </c>
      <c r="AK16" s="101"/>
      <c r="AL16" s="98" t="s">
        <v>26</v>
      </c>
      <c r="AM16" s="99"/>
      <c r="AN16" s="100"/>
      <c r="AO16" s="100"/>
      <c r="AP16" s="36">
        <f t="shared" si="8"/>
        <v>0</v>
      </c>
      <c r="AQ16" s="36">
        <f t="shared" si="9"/>
        <v>0</v>
      </c>
      <c r="AR16" s="37">
        <f t="shared" si="10"/>
        <v>0</v>
      </c>
      <c r="AS16" s="36">
        <f t="shared" si="11"/>
        <v>1</v>
      </c>
      <c r="AT16" s="50" t="s">
        <v>0</v>
      </c>
      <c r="AU16" s="101"/>
      <c r="AV16" s="98" t="s">
        <v>26</v>
      </c>
      <c r="AW16" s="99"/>
      <c r="AX16" s="100"/>
      <c r="AY16" s="100"/>
      <c r="AZ16" s="36">
        <f t="shared" si="12"/>
        <v>0</v>
      </c>
      <c r="BA16" s="36">
        <f t="shared" si="13"/>
        <v>0</v>
      </c>
      <c r="BB16" s="37">
        <f t="shared" si="14"/>
        <v>0</v>
      </c>
      <c r="BC16" s="36">
        <f t="shared" si="15"/>
        <v>1</v>
      </c>
      <c r="BD16" s="75" t="s">
        <v>0</v>
      </c>
      <c r="BE16" s="5"/>
    </row>
    <row r="17" spans="1:57" ht="57.75" customHeight="1" x14ac:dyDescent="0.25">
      <c r="A17" s="5"/>
      <c r="B17" s="201"/>
      <c r="C17" s="199"/>
      <c r="D17" s="192"/>
      <c r="E17" s="196"/>
      <c r="F17" s="204"/>
      <c r="G17" s="199"/>
      <c r="H17" s="192"/>
      <c r="I17" s="192"/>
      <c r="J17" s="12" t="s">
        <v>152</v>
      </c>
      <c r="K17" s="107" t="s">
        <v>156</v>
      </c>
      <c r="L17" s="72">
        <v>0.99</v>
      </c>
      <c r="M17" s="160"/>
      <c r="N17" s="126" t="s">
        <v>96</v>
      </c>
      <c r="O17" s="126" t="s">
        <v>119</v>
      </c>
      <c r="P17" s="127" t="s">
        <v>123</v>
      </c>
      <c r="Q17" s="154"/>
      <c r="R17" s="151"/>
      <c r="S17" s="152"/>
      <c r="T17" s="49">
        <v>125</v>
      </c>
      <c r="U17" s="49">
        <f>234+81</f>
        <v>315</v>
      </c>
      <c r="V17" s="36">
        <f t="shared" si="1"/>
        <v>0.3968253968253968</v>
      </c>
      <c r="W17" s="36">
        <f t="shared" si="2"/>
        <v>0.3968253968253968</v>
      </c>
      <c r="X17" s="37">
        <f t="shared" si="3"/>
        <v>0.40083373416706747</v>
      </c>
      <c r="Y17" s="36">
        <f t="shared" si="4"/>
        <v>0.59317460317460324</v>
      </c>
      <c r="Z17" s="75" t="s">
        <v>0</v>
      </c>
      <c r="AA17" s="101"/>
      <c r="AB17" s="98" t="s">
        <v>26</v>
      </c>
      <c r="AC17" s="99"/>
      <c r="AD17" s="100"/>
      <c r="AE17" s="100"/>
      <c r="AF17" s="36">
        <f t="shared" si="5"/>
        <v>0</v>
      </c>
      <c r="AG17" s="36">
        <f t="shared" si="0"/>
        <v>0.3968253968253968</v>
      </c>
      <c r="AH17" s="37">
        <f t="shared" si="6"/>
        <v>0.40083373416706747</v>
      </c>
      <c r="AI17" s="36">
        <f t="shared" si="7"/>
        <v>0.59317460317460324</v>
      </c>
      <c r="AJ17" s="50" t="s">
        <v>0</v>
      </c>
      <c r="AK17" s="101"/>
      <c r="AL17" s="98" t="s">
        <v>26</v>
      </c>
      <c r="AM17" s="99"/>
      <c r="AN17" s="100"/>
      <c r="AO17" s="100"/>
      <c r="AP17" s="36">
        <f t="shared" si="8"/>
        <v>0</v>
      </c>
      <c r="AQ17" s="36">
        <f t="shared" si="9"/>
        <v>0.3968253968253968</v>
      </c>
      <c r="AR17" s="37">
        <f t="shared" si="10"/>
        <v>0.40083373416706747</v>
      </c>
      <c r="AS17" s="36">
        <f t="shared" si="11"/>
        <v>0.59317460317460324</v>
      </c>
      <c r="AT17" s="50" t="s">
        <v>0</v>
      </c>
      <c r="AU17" s="101"/>
      <c r="AV17" s="98" t="s">
        <v>26</v>
      </c>
      <c r="AW17" s="99"/>
      <c r="AX17" s="100"/>
      <c r="AY17" s="100"/>
      <c r="AZ17" s="36">
        <f t="shared" si="12"/>
        <v>0</v>
      </c>
      <c r="BA17" s="36">
        <f t="shared" si="13"/>
        <v>0.3968253968253968</v>
      </c>
      <c r="BB17" s="37">
        <f t="shared" si="14"/>
        <v>0.40083373416706747</v>
      </c>
      <c r="BC17" s="36">
        <f t="shared" si="15"/>
        <v>0.59317460317460324</v>
      </c>
      <c r="BD17" s="75" t="s">
        <v>0</v>
      </c>
      <c r="BE17" s="5"/>
    </row>
    <row r="18" spans="1:57" ht="57" customHeight="1" x14ac:dyDescent="0.25">
      <c r="A18" s="5"/>
      <c r="B18" s="205" t="s">
        <v>95</v>
      </c>
      <c r="C18" s="206" t="s">
        <v>101</v>
      </c>
      <c r="D18" s="191" t="s">
        <v>107</v>
      </c>
      <c r="E18" s="208">
        <v>5</v>
      </c>
      <c r="F18" s="207">
        <v>0.15</v>
      </c>
      <c r="G18" s="206" t="s">
        <v>93</v>
      </c>
      <c r="H18" s="191" t="s">
        <v>126</v>
      </c>
      <c r="I18" s="191" t="s">
        <v>127</v>
      </c>
      <c r="J18" s="12" t="s">
        <v>105</v>
      </c>
      <c r="K18" s="108" t="s">
        <v>103</v>
      </c>
      <c r="L18" s="73">
        <v>1</v>
      </c>
      <c r="M18" s="161" t="s">
        <v>180</v>
      </c>
      <c r="N18" s="126" t="s">
        <v>96</v>
      </c>
      <c r="O18" s="126" t="s">
        <v>119</v>
      </c>
      <c r="P18" s="127" t="s">
        <v>123</v>
      </c>
      <c r="Q18" s="153" t="s">
        <v>181</v>
      </c>
      <c r="R18" s="150" t="s">
        <v>190</v>
      </c>
      <c r="S18" s="150" t="s">
        <v>193</v>
      </c>
      <c r="T18" s="49">
        <v>65</v>
      </c>
      <c r="U18" s="49">
        <v>75</v>
      </c>
      <c r="V18" s="36">
        <f t="shared" si="1"/>
        <v>0.8666666666666667</v>
      </c>
      <c r="W18" s="36">
        <f t="shared" si="2"/>
        <v>0.8666666666666667</v>
      </c>
      <c r="X18" s="37">
        <f t="shared" si="3"/>
        <v>0.8666666666666667</v>
      </c>
      <c r="Y18" s="36">
        <f t="shared" si="4"/>
        <v>0.1333333333333333</v>
      </c>
      <c r="Z18" s="75" t="s">
        <v>0</v>
      </c>
      <c r="AA18" s="101"/>
      <c r="AB18" s="98" t="s">
        <v>26</v>
      </c>
      <c r="AC18" s="99"/>
      <c r="AD18" s="100"/>
      <c r="AE18" s="100"/>
      <c r="AF18" s="36">
        <f t="shared" si="5"/>
        <v>0</v>
      </c>
      <c r="AG18" s="36">
        <f t="shared" si="0"/>
        <v>0.8666666666666667</v>
      </c>
      <c r="AH18" s="37">
        <f t="shared" si="6"/>
        <v>0.8666666666666667</v>
      </c>
      <c r="AI18" s="36">
        <f t="shared" si="7"/>
        <v>0.1333333333333333</v>
      </c>
      <c r="AJ18" s="50" t="s">
        <v>0</v>
      </c>
      <c r="AK18" s="101"/>
      <c r="AL18" s="98" t="s">
        <v>26</v>
      </c>
      <c r="AM18" s="99"/>
      <c r="AN18" s="100"/>
      <c r="AO18" s="100"/>
      <c r="AP18" s="36">
        <f t="shared" si="8"/>
        <v>0</v>
      </c>
      <c r="AQ18" s="36">
        <f t="shared" si="9"/>
        <v>0.8666666666666667</v>
      </c>
      <c r="AR18" s="37">
        <f t="shared" si="10"/>
        <v>0.8666666666666667</v>
      </c>
      <c r="AS18" s="36">
        <f t="shared" si="11"/>
        <v>0.1333333333333333</v>
      </c>
      <c r="AT18" s="50" t="s">
        <v>0</v>
      </c>
      <c r="AU18" s="101"/>
      <c r="AV18" s="98" t="s">
        <v>26</v>
      </c>
      <c r="AW18" s="99"/>
      <c r="AX18" s="100"/>
      <c r="AY18" s="100"/>
      <c r="AZ18" s="36">
        <f t="shared" si="12"/>
        <v>0</v>
      </c>
      <c r="BA18" s="36">
        <f t="shared" si="13"/>
        <v>0.8666666666666667</v>
      </c>
      <c r="BB18" s="37">
        <f t="shared" si="14"/>
        <v>0.8666666666666667</v>
      </c>
      <c r="BC18" s="36">
        <f t="shared" si="15"/>
        <v>0.1333333333333333</v>
      </c>
      <c r="BD18" s="75" t="s">
        <v>0</v>
      </c>
      <c r="BE18" s="5"/>
    </row>
    <row r="19" spans="1:57" ht="57" customHeight="1" x14ac:dyDescent="0.25">
      <c r="A19" s="5"/>
      <c r="B19" s="201"/>
      <c r="C19" s="199"/>
      <c r="D19" s="192"/>
      <c r="E19" s="196"/>
      <c r="F19" s="204"/>
      <c r="G19" s="199"/>
      <c r="H19" s="192"/>
      <c r="I19" s="192"/>
      <c r="J19" s="12" t="s">
        <v>106</v>
      </c>
      <c r="K19" s="12" t="s">
        <v>104</v>
      </c>
      <c r="L19" s="46">
        <v>1</v>
      </c>
      <c r="M19" s="162"/>
      <c r="N19" s="126" t="s">
        <v>96</v>
      </c>
      <c r="O19" s="126" t="s">
        <v>119</v>
      </c>
      <c r="P19" s="127" t="s">
        <v>123</v>
      </c>
      <c r="Q19" s="154"/>
      <c r="R19" s="151"/>
      <c r="S19" s="152"/>
      <c r="T19" s="49">
        <v>52</v>
      </c>
      <c r="U19" s="49">
        <v>234</v>
      </c>
      <c r="V19" s="36">
        <f t="shared" si="1"/>
        <v>0.22222222222222221</v>
      </c>
      <c r="W19" s="36">
        <f t="shared" si="2"/>
        <v>0.22222222222222221</v>
      </c>
      <c r="X19" s="37">
        <f t="shared" si="3"/>
        <v>0.22222222222222221</v>
      </c>
      <c r="Y19" s="36">
        <f t="shared" si="4"/>
        <v>0.77777777777777779</v>
      </c>
      <c r="Z19" s="75" t="s">
        <v>0</v>
      </c>
      <c r="AA19" s="101"/>
      <c r="AB19" s="98" t="s">
        <v>26</v>
      </c>
      <c r="AC19" s="99"/>
      <c r="AD19" s="100"/>
      <c r="AE19" s="100"/>
      <c r="AF19" s="36">
        <f t="shared" si="5"/>
        <v>0</v>
      </c>
      <c r="AG19" s="36">
        <f t="shared" si="0"/>
        <v>0.22222222222222221</v>
      </c>
      <c r="AH19" s="37">
        <f t="shared" si="6"/>
        <v>0.22222222222222221</v>
      </c>
      <c r="AI19" s="36">
        <f t="shared" si="7"/>
        <v>0.77777777777777779</v>
      </c>
      <c r="AJ19" s="50" t="s">
        <v>0</v>
      </c>
      <c r="AK19" s="101"/>
      <c r="AL19" s="98" t="s">
        <v>26</v>
      </c>
      <c r="AM19" s="99"/>
      <c r="AN19" s="100"/>
      <c r="AO19" s="100"/>
      <c r="AP19" s="36">
        <f t="shared" si="8"/>
        <v>0</v>
      </c>
      <c r="AQ19" s="36">
        <f t="shared" si="9"/>
        <v>0.22222222222222221</v>
      </c>
      <c r="AR19" s="37">
        <f t="shared" si="10"/>
        <v>0.22222222222222221</v>
      </c>
      <c r="AS19" s="36">
        <f t="shared" si="11"/>
        <v>0.77777777777777779</v>
      </c>
      <c r="AT19" s="50" t="s">
        <v>0</v>
      </c>
      <c r="AU19" s="101"/>
      <c r="AV19" s="98" t="s">
        <v>26</v>
      </c>
      <c r="AW19" s="99"/>
      <c r="AX19" s="100"/>
      <c r="AY19" s="100"/>
      <c r="AZ19" s="36">
        <f t="shared" si="12"/>
        <v>0</v>
      </c>
      <c r="BA19" s="36">
        <f t="shared" si="13"/>
        <v>0.22222222222222221</v>
      </c>
      <c r="BB19" s="37">
        <f t="shared" si="14"/>
        <v>0.22222222222222221</v>
      </c>
      <c r="BC19" s="36">
        <f t="shared" si="15"/>
        <v>0.77777777777777779</v>
      </c>
      <c r="BD19" s="75" t="s">
        <v>0</v>
      </c>
      <c r="BE19" s="5"/>
    </row>
    <row r="20" spans="1:57" ht="270" x14ac:dyDescent="0.25">
      <c r="A20" s="5"/>
      <c r="B20" s="102" t="s">
        <v>95</v>
      </c>
      <c r="C20" s="12" t="s">
        <v>101</v>
      </c>
      <c r="D20" s="103" t="s">
        <v>107</v>
      </c>
      <c r="E20" s="13">
        <v>6</v>
      </c>
      <c r="F20" s="104">
        <v>0.1</v>
      </c>
      <c r="G20" s="12" t="s">
        <v>93</v>
      </c>
      <c r="H20" s="15" t="s">
        <v>128</v>
      </c>
      <c r="I20" s="105" t="s">
        <v>122</v>
      </c>
      <c r="J20" s="12" t="s">
        <v>109</v>
      </c>
      <c r="K20" s="12" t="s">
        <v>108</v>
      </c>
      <c r="L20" s="46">
        <v>28</v>
      </c>
      <c r="M20" s="34" t="s">
        <v>167</v>
      </c>
      <c r="N20" s="126" t="s">
        <v>110</v>
      </c>
      <c r="O20" s="126" t="s">
        <v>119</v>
      </c>
      <c r="P20" s="127" t="s">
        <v>125</v>
      </c>
      <c r="Q20" s="136" t="s">
        <v>168</v>
      </c>
      <c r="R20" s="47" t="s">
        <v>191</v>
      </c>
      <c r="S20" s="48" t="s">
        <v>161</v>
      </c>
      <c r="T20" s="49">
        <v>7</v>
      </c>
      <c r="U20" s="49">
        <v>1</v>
      </c>
      <c r="V20" s="36">
        <f t="shared" si="1"/>
        <v>7</v>
      </c>
      <c r="W20" s="36">
        <f t="shared" si="2"/>
        <v>7</v>
      </c>
      <c r="X20" s="37">
        <f t="shared" si="3"/>
        <v>0.25</v>
      </c>
      <c r="Y20" s="36">
        <f t="shared" si="4"/>
        <v>21</v>
      </c>
      <c r="Z20" s="75" t="s">
        <v>0</v>
      </c>
      <c r="AA20" s="101"/>
      <c r="AB20" s="98" t="s">
        <v>26</v>
      </c>
      <c r="AC20" s="99"/>
      <c r="AD20" s="100"/>
      <c r="AE20" s="100"/>
      <c r="AF20" s="36">
        <f t="shared" si="5"/>
        <v>0</v>
      </c>
      <c r="AG20" s="36">
        <f t="shared" si="0"/>
        <v>0</v>
      </c>
      <c r="AH20" s="37">
        <f t="shared" si="6"/>
        <v>0</v>
      </c>
      <c r="AI20" s="36">
        <f t="shared" si="7"/>
        <v>28</v>
      </c>
      <c r="AJ20" s="50" t="s">
        <v>0</v>
      </c>
      <c r="AK20" s="101"/>
      <c r="AL20" s="98" t="s">
        <v>26</v>
      </c>
      <c r="AM20" s="99"/>
      <c r="AN20" s="100"/>
      <c r="AO20" s="100"/>
      <c r="AP20" s="36">
        <f t="shared" si="8"/>
        <v>0</v>
      </c>
      <c r="AQ20" s="36">
        <f t="shared" si="9"/>
        <v>0</v>
      </c>
      <c r="AR20" s="37">
        <f t="shared" si="10"/>
        <v>0</v>
      </c>
      <c r="AS20" s="36">
        <f t="shared" si="11"/>
        <v>28</v>
      </c>
      <c r="AT20" s="50" t="s">
        <v>0</v>
      </c>
      <c r="AU20" s="101"/>
      <c r="AV20" s="98" t="s">
        <v>26</v>
      </c>
      <c r="AW20" s="99"/>
      <c r="AX20" s="100"/>
      <c r="AY20" s="100"/>
      <c r="AZ20" s="36">
        <f t="shared" si="12"/>
        <v>0</v>
      </c>
      <c r="BA20" s="36">
        <f t="shared" si="13"/>
        <v>0</v>
      </c>
      <c r="BB20" s="37">
        <f t="shared" si="14"/>
        <v>0</v>
      </c>
      <c r="BC20" s="36">
        <f t="shared" si="15"/>
        <v>28</v>
      </c>
      <c r="BD20" s="75" t="s">
        <v>0</v>
      </c>
      <c r="BE20" s="5"/>
    </row>
    <row r="21" spans="1:57" ht="89.25" x14ac:dyDescent="0.25">
      <c r="A21" s="5"/>
      <c r="B21" s="205" t="s">
        <v>95</v>
      </c>
      <c r="C21" s="206" t="s">
        <v>101</v>
      </c>
      <c r="D21" s="191" t="s">
        <v>107</v>
      </c>
      <c r="E21" s="208">
        <v>7</v>
      </c>
      <c r="F21" s="207">
        <v>0.15</v>
      </c>
      <c r="G21" s="206" t="s">
        <v>93</v>
      </c>
      <c r="H21" s="191" t="s">
        <v>111</v>
      </c>
      <c r="I21" s="191" t="s">
        <v>129</v>
      </c>
      <c r="J21" s="12" t="s">
        <v>130</v>
      </c>
      <c r="K21" s="109" t="s">
        <v>131</v>
      </c>
      <c r="L21" s="46">
        <v>1</v>
      </c>
      <c r="M21" s="159" t="s">
        <v>182</v>
      </c>
      <c r="N21" s="126" t="s">
        <v>96</v>
      </c>
      <c r="O21" s="126" t="s">
        <v>119</v>
      </c>
      <c r="P21" s="127" t="s">
        <v>123</v>
      </c>
      <c r="Q21" s="153" t="s">
        <v>183</v>
      </c>
      <c r="R21" s="150" t="s">
        <v>184</v>
      </c>
      <c r="S21" s="150" t="s">
        <v>185</v>
      </c>
      <c r="T21" s="49">
        <v>0</v>
      </c>
      <c r="U21" s="49">
        <v>0</v>
      </c>
      <c r="V21" s="36">
        <f t="shared" si="1"/>
        <v>0</v>
      </c>
      <c r="W21" s="36">
        <f t="shared" si="2"/>
        <v>0</v>
      </c>
      <c r="X21" s="37">
        <f t="shared" si="3"/>
        <v>0</v>
      </c>
      <c r="Y21" s="36">
        <f t="shared" si="4"/>
        <v>1</v>
      </c>
      <c r="Z21" s="75" t="s">
        <v>0</v>
      </c>
      <c r="AA21" s="101"/>
      <c r="AB21" s="98" t="s">
        <v>26</v>
      </c>
      <c r="AC21" s="99"/>
      <c r="AD21" s="100"/>
      <c r="AE21" s="100"/>
      <c r="AF21" s="36">
        <f t="shared" si="5"/>
        <v>0</v>
      </c>
      <c r="AG21" s="36">
        <f t="shared" si="0"/>
        <v>0</v>
      </c>
      <c r="AH21" s="37">
        <f t="shared" si="6"/>
        <v>0</v>
      </c>
      <c r="AI21" s="36">
        <f t="shared" si="7"/>
        <v>1</v>
      </c>
      <c r="AJ21" s="50" t="s">
        <v>0</v>
      </c>
      <c r="AK21" s="101"/>
      <c r="AL21" s="98" t="s">
        <v>26</v>
      </c>
      <c r="AM21" s="99"/>
      <c r="AN21" s="100"/>
      <c r="AO21" s="100"/>
      <c r="AP21" s="36">
        <f t="shared" si="8"/>
        <v>0</v>
      </c>
      <c r="AQ21" s="36">
        <f t="shared" si="9"/>
        <v>0</v>
      </c>
      <c r="AR21" s="37">
        <f t="shared" si="10"/>
        <v>0</v>
      </c>
      <c r="AS21" s="36">
        <f t="shared" si="11"/>
        <v>1</v>
      </c>
      <c r="AT21" s="50" t="s">
        <v>0</v>
      </c>
      <c r="AU21" s="101"/>
      <c r="AV21" s="98" t="s">
        <v>26</v>
      </c>
      <c r="AW21" s="99"/>
      <c r="AX21" s="100"/>
      <c r="AY21" s="100"/>
      <c r="AZ21" s="36">
        <f t="shared" si="12"/>
        <v>0</v>
      </c>
      <c r="BA21" s="36">
        <f t="shared" si="13"/>
        <v>0</v>
      </c>
      <c r="BB21" s="37">
        <f t="shared" si="14"/>
        <v>0</v>
      </c>
      <c r="BC21" s="36">
        <f t="shared" si="15"/>
        <v>1</v>
      </c>
      <c r="BD21" s="75" t="s">
        <v>0</v>
      </c>
      <c r="BE21" s="5"/>
    </row>
    <row r="22" spans="1:57" ht="51" x14ac:dyDescent="0.25">
      <c r="A22" s="5"/>
      <c r="B22" s="201"/>
      <c r="C22" s="199"/>
      <c r="D22" s="192"/>
      <c r="E22" s="196"/>
      <c r="F22" s="204"/>
      <c r="G22" s="199"/>
      <c r="H22" s="192"/>
      <c r="I22" s="192"/>
      <c r="J22" s="12" t="s">
        <v>132</v>
      </c>
      <c r="K22" s="12" t="s">
        <v>133</v>
      </c>
      <c r="L22" s="46">
        <v>1</v>
      </c>
      <c r="M22" s="160"/>
      <c r="N22" s="126" t="s">
        <v>96</v>
      </c>
      <c r="O22" s="126" t="s">
        <v>119</v>
      </c>
      <c r="P22" s="127" t="s">
        <v>123</v>
      </c>
      <c r="Q22" s="154"/>
      <c r="R22" s="151"/>
      <c r="S22" s="152"/>
      <c r="T22" s="49">
        <v>0</v>
      </c>
      <c r="U22" s="49">
        <v>0</v>
      </c>
      <c r="V22" s="36">
        <f t="shared" si="1"/>
        <v>0</v>
      </c>
      <c r="W22" s="36">
        <f t="shared" si="2"/>
        <v>0</v>
      </c>
      <c r="X22" s="37">
        <f t="shared" si="3"/>
        <v>0</v>
      </c>
      <c r="Y22" s="36">
        <f t="shared" si="4"/>
        <v>1</v>
      </c>
      <c r="Z22" s="75" t="s">
        <v>0</v>
      </c>
      <c r="AA22" s="101"/>
      <c r="AB22" s="98" t="s">
        <v>26</v>
      </c>
      <c r="AC22" s="99"/>
      <c r="AD22" s="100"/>
      <c r="AE22" s="100"/>
      <c r="AF22" s="36">
        <f t="shared" si="5"/>
        <v>0</v>
      </c>
      <c r="AG22" s="36">
        <f t="shared" si="0"/>
        <v>0</v>
      </c>
      <c r="AH22" s="37">
        <f t="shared" si="6"/>
        <v>0</v>
      </c>
      <c r="AI22" s="36">
        <f t="shared" si="7"/>
        <v>1</v>
      </c>
      <c r="AJ22" s="50" t="s">
        <v>0</v>
      </c>
      <c r="AK22" s="101"/>
      <c r="AL22" s="98" t="s">
        <v>26</v>
      </c>
      <c r="AM22" s="99"/>
      <c r="AN22" s="100"/>
      <c r="AO22" s="100"/>
      <c r="AP22" s="36">
        <f t="shared" si="8"/>
        <v>0</v>
      </c>
      <c r="AQ22" s="36">
        <f t="shared" si="9"/>
        <v>0</v>
      </c>
      <c r="AR22" s="37">
        <f t="shared" si="10"/>
        <v>0</v>
      </c>
      <c r="AS22" s="36">
        <f t="shared" si="11"/>
        <v>1</v>
      </c>
      <c r="AT22" s="50" t="s">
        <v>0</v>
      </c>
      <c r="AU22" s="101"/>
      <c r="AV22" s="98" t="s">
        <v>26</v>
      </c>
      <c r="AW22" s="99"/>
      <c r="AX22" s="100"/>
      <c r="AY22" s="100"/>
      <c r="AZ22" s="36">
        <f t="shared" si="12"/>
        <v>0</v>
      </c>
      <c r="BA22" s="36">
        <f t="shared" si="13"/>
        <v>0</v>
      </c>
      <c r="BB22" s="37">
        <f t="shared" si="14"/>
        <v>0</v>
      </c>
      <c r="BC22" s="36">
        <f t="shared" si="15"/>
        <v>1</v>
      </c>
      <c r="BD22" s="75" t="s">
        <v>0</v>
      </c>
      <c r="BE22" s="5"/>
    </row>
    <row r="23" spans="1:57" ht="150" x14ac:dyDescent="0.25">
      <c r="A23" s="5"/>
      <c r="B23" s="102" t="s">
        <v>95</v>
      </c>
      <c r="C23" s="12" t="s">
        <v>101</v>
      </c>
      <c r="D23" s="103" t="s">
        <v>107</v>
      </c>
      <c r="E23" s="13">
        <v>8</v>
      </c>
      <c r="F23" s="104">
        <v>0.1</v>
      </c>
      <c r="G23" s="12" t="s">
        <v>93</v>
      </c>
      <c r="H23" s="15" t="s">
        <v>114</v>
      </c>
      <c r="I23" s="105" t="s">
        <v>134</v>
      </c>
      <c r="J23" s="12" t="s">
        <v>113</v>
      </c>
      <c r="K23" s="12" t="s">
        <v>112</v>
      </c>
      <c r="L23" s="46">
        <v>0.99</v>
      </c>
      <c r="M23" s="35" t="s">
        <v>171</v>
      </c>
      <c r="N23" s="126" t="s">
        <v>96</v>
      </c>
      <c r="O23" s="126" t="s">
        <v>119</v>
      </c>
      <c r="P23" s="127" t="s">
        <v>123</v>
      </c>
      <c r="Q23" s="74" t="s">
        <v>172</v>
      </c>
      <c r="R23" s="47" t="s">
        <v>192</v>
      </c>
      <c r="S23" s="48" t="s">
        <v>173</v>
      </c>
      <c r="T23" s="49">
        <v>2920.58</v>
      </c>
      <c r="U23" s="49">
        <v>2933</v>
      </c>
      <c r="V23" s="36">
        <f t="shared" si="1"/>
        <v>0.99576542788953293</v>
      </c>
      <c r="W23" s="36">
        <f t="shared" si="2"/>
        <v>0.99576542788953293</v>
      </c>
      <c r="X23" s="37">
        <f t="shared" si="3"/>
        <v>1.0058236645348817</v>
      </c>
      <c r="Y23" s="36" t="str">
        <f t="shared" si="4"/>
        <v>Por verificar por la OAPC</v>
      </c>
      <c r="Z23" s="75" t="s">
        <v>0</v>
      </c>
      <c r="AA23" s="101"/>
      <c r="AB23" s="98" t="s">
        <v>26</v>
      </c>
      <c r="AC23" s="99"/>
      <c r="AD23" s="100"/>
      <c r="AE23" s="100"/>
      <c r="AF23" s="36">
        <f t="shared" si="5"/>
        <v>0</v>
      </c>
      <c r="AG23" s="36">
        <f t="shared" si="0"/>
        <v>0.99576542788953293</v>
      </c>
      <c r="AH23" s="37">
        <f t="shared" si="6"/>
        <v>1.0058236645348817</v>
      </c>
      <c r="AI23" s="36" t="str">
        <f t="shared" si="7"/>
        <v>Por verificar por la OAPC</v>
      </c>
      <c r="AJ23" s="50" t="s">
        <v>0</v>
      </c>
      <c r="AK23" s="101"/>
      <c r="AL23" s="98" t="s">
        <v>26</v>
      </c>
      <c r="AM23" s="99"/>
      <c r="AN23" s="100"/>
      <c r="AO23" s="100"/>
      <c r="AP23" s="36">
        <f t="shared" si="8"/>
        <v>0</v>
      </c>
      <c r="AQ23" s="36">
        <f t="shared" si="9"/>
        <v>0.99576542788953293</v>
      </c>
      <c r="AR23" s="37">
        <f t="shared" si="10"/>
        <v>1.0058236645348817</v>
      </c>
      <c r="AS23" s="36" t="str">
        <f t="shared" si="11"/>
        <v>Por verificar por la OAPC</v>
      </c>
      <c r="AT23" s="50" t="s">
        <v>0</v>
      </c>
      <c r="AU23" s="101"/>
      <c r="AV23" s="98" t="s">
        <v>26</v>
      </c>
      <c r="AW23" s="99"/>
      <c r="AX23" s="100"/>
      <c r="AY23" s="100"/>
      <c r="AZ23" s="36">
        <f t="shared" si="12"/>
        <v>0</v>
      </c>
      <c r="BA23" s="36">
        <f t="shared" si="13"/>
        <v>0.99576542788953293</v>
      </c>
      <c r="BB23" s="37">
        <f t="shared" si="14"/>
        <v>1.0058236645348817</v>
      </c>
      <c r="BC23" s="36" t="str">
        <f t="shared" si="15"/>
        <v>Por verificar por la OAPC</v>
      </c>
      <c r="BD23" s="75" t="s">
        <v>0</v>
      </c>
      <c r="BE23" s="5"/>
    </row>
    <row r="24" spans="1:57" ht="114.75" customHeight="1" x14ac:dyDescent="0.25">
      <c r="A24" s="5"/>
      <c r="B24" s="102" t="s">
        <v>95</v>
      </c>
      <c r="C24" s="12" t="s">
        <v>116</v>
      </c>
      <c r="D24" s="103" t="s">
        <v>115</v>
      </c>
      <c r="E24" s="13">
        <v>9</v>
      </c>
      <c r="F24" s="104">
        <v>0.15</v>
      </c>
      <c r="G24" s="12" t="s">
        <v>93</v>
      </c>
      <c r="H24" s="15" t="s">
        <v>135</v>
      </c>
      <c r="I24" s="105" t="s">
        <v>136</v>
      </c>
      <c r="J24" s="12" t="s">
        <v>137</v>
      </c>
      <c r="K24" s="12" t="s">
        <v>138</v>
      </c>
      <c r="L24" s="46">
        <v>1</v>
      </c>
      <c r="M24" s="34" t="s">
        <v>174</v>
      </c>
      <c r="N24" s="126" t="s">
        <v>96</v>
      </c>
      <c r="O24" s="126" t="s">
        <v>119</v>
      </c>
      <c r="P24" s="127" t="s">
        <v>125</v>
      </c>
      <c r="Q24" s="74" t="s">
        <v>176</v>
      </c>
      <c r="R24" s="47" t="s">
        <v>160</v>
      </c>
      <c r="S24" s="48" t="s">
        <v>161</v>
      </c>
      <c r="T24" s="49">
        <v>46</v>
      </c>
      <c r="U24" s="49">
        <v>55</v>
      </c>
      <c r="V24" s="36">
        <f t="shared" si="1"/>
        <v>0.83636363636363631</v>
      </c>
      <c r="W24" s="36">
        <f t="shared" si="2"/>
        <v>0.83636363636363631</v>
      </c>
      <c r="X24" s="37">
        <f t="shared" si="3"/>
        <v>0.83636363636363631</v>
      </c>
      <c r="Y24" s="36">
        <f t="shared" si="4"/>
        <v>0.16363636363636369</v>
      </c>
      <c r="Z24" s="75" t="s">
        <v>0</v>
      </c>
      <c r="AA24" s="101"/>
      <c r="AB24" s="98" t="s">
        <v>26</v>
      </c>
      <c r="AC24" s="99"/>
      <c r="AD24" s="100"/>
      <c r="AE24" s="100"/>
      <c r="AF24" s="36">
        <f t="shared" si="5"/>
        <v>0</v>
      </c>
      <c r="AG24" s="36">
        <f t="shared" si="0"/>
        <v>0</v>
      </c>
      <c r="AH24" s="37">
        <f t="shared" si="6"/>
        <v>0</v>
      </c>
      <c r="AI24" s="36">
        <f t="shared" si="7"/>
        <v>1</v>
      </c>
      <c r="AJ24" s="50" t="s">
        <v>0</v>
      </c>
      <c r="AK24" s="101"/>
      <c r="AL24" s="98" t="s">
        <v>26</v>
      </c>
      <c r="AM24" s="99"/>
      <c r="AN24" s="100"/>
      <c r="AO24" s="100"/>
      <c r="AP24" s="36">
        <f t="shared" si="8"/>
        <v>0</v>
      </c>
      <c r="AQ24" s="36">
        <f t="shared" si="9"/>
        <v>0</v>
      </c>
      <c r="AR24" s="37">
        <f t="shared" si="10"/>
        <v>0</v>
      </c>
      <c r="AS24" s="36">
        <f t="shared" si="11"/>
        <v>1</v>
      </c>
      <c r="AT24" s="50" t="s">
        <v>0</v>
      </c>
      <c r="AU24" s="101"/>
      <c r="AV24" s="98" t="s">
        <v>26</v>
      </c>
      <c r="AW24" s="99"/>
      <c r="AX24" s="100"/>
      <c r="AY24" s="100"/>
      <c r="AZ24" s="36">
        <f t="shared" si="12"/>
        <v>0</v>
      </c>
      <c r="BA24" s="36">
        <f t="shared" si="13"/>
        <v>0</v>
      </c>
      <c r="BB24" s="37">
        <f t="shared" si="14"/>
        <v>0</v>
      </c>
      <c r="BC24" s="36">
        <f t="shared" si="15"/>
        <v>1</v>
      </c>
      <c r="BD24" s="75" t="s">
        <v>0</v>
      </c>
      <c r="BE24" s="5"/>
    </row>
    <row r="25" spans="1:57" ht="224.25" customHeight="1" thickBot="1" x14ac:dyDescent="0.3">
      <c r="A25" s="5"/>
      <c r="B25" s="110" t="s">
        <v>95</v>
      </c>
      <c r="C25" s="111" t="s">
        <v>118</v>
      </c>
      <c r="D25" s="112" t="s">
        <v>117</v>
      </c>
      <c r="E25" s="113">
        <v>10</v>
      </c>
      <c r="F25" s="114">
        <v>0.05</v>
      </c>
      <c r="G25" s="111" t="s">
        <v>93</v>
      </c>
      <c r="H25" s="115" t="s">
        <v>139</v>
      </c>
      <c r="I25" s="116" t="s">
        <v>140</v>
      </c>
      <c r="J25" s="111" t="s">
        <v>141</v>
      </c>
      <c r="K25" s="111" t="s">
        <v>142</v>
      </c>
      <c r="L25" s="65">
        <v>10</v>
      </c>
      <c r="M25" s="66" t="s">
        <v>175</v>
      </c>
      <c r="N25" s="128" t="s">
        <v>110</v>
      </c>
      <c r="O25" s="128" t="s">
        <v>119</v>
      </c>
      <c r="P25" s="129" t="s">
        <v>125</v>
      </c>
      <c r="Q25" s="137" t="s">
        <v>177</v>
      </c>
      <c r="R25" s="67" t="s">
        <v>159</v>
      </c>
      <c r="S25" s="135" t="s">
        <v>194</v>
      </c>
      <c r="T25" s="68">
        <v>8</v>
      </c>
      <c r="U25" s="68">
        <v>1</v>
      </c>
      <c r="V25" s="69">
        <f t="shared" si="1"/>
        <v>8</v>
      </c>
      <c r="W25" s="69">
        <f t="shared" si="2"/>
        <v>8</v>
      </c>
      <c r="X25" s="70">
        <f t="shared" si="3"/>
        <v>0.8</v>
      </c>
      <c r="Y25" s="69">
        <f t="shared" si="4"/>
        <v>2</v>
      </c>
      <c r="Z25" s="76" t="s">
        <v>0</v>
      </c>
      <c r="AA25" s="120"/>
      <c r="AB25" s="117" t="s">
        <v>26</v>
      </c>
      <c r="AC25" s="118"/>
      <c r="AD25" s="119"/>
      <c r="AE25" s="119"/>
      <c r="AF25" s="69">
        <f t="shared" si="5"/>
        <v>0</v>
      </c>
      <c r="AG25" s="69">
        <f t="shared" si="0"/>
        <v>0</v>
      </c>
      <c r="AH25" s="70">
        <f t="shared" si="6"/>
        <v>0</v>
      </c>
      <c r="AI25" s="69">
        <f t="shared" si="7"/>
        <v>10</v>
      </c>
      <c r="AJ25" s="71" t="s">
        <v>0</v>
      </c>
      <c r="AK25" s="120"/>
      <c r="AL25" s="117" t="s">
        <v>26</v>
      </c>
      <c r="AM25" s="118"/>
      <c r="AN25" s="119"/>
      <c r="AO25" s="119"/>
      <c r="AP25" s="69">
        <f t="shared" si="8"/>
        <v>0</v>
      </c>
      <c r="AQ25" s="69">
        <f t="shared" si="9"/>
        <v>0</v>
      </c>
      <c r="AR25" s="70">
        <f t="shared" si="10"/>
        <v>0</v>
      </c>
      <c r="AS25" s="69">
        <f t="shared" si="11"/>
        <v>10</v>
      </c>
      <c r="AT25" s="71" t="s">
        <v>0</v>
      </c>
      <c r="AU25" s="120"/>
      <c r="AV25" s="117" t="s">
        <v>26</v>
      </c>
      <c r="AW25" s="118"/>
      <c r="AX25" s="119"/>
      <c r="AY25" s="119"/>
      <c r="AZ25" s="69">
        <f t="shared" si="12"/>
        <v>0</v>
      </c>
      <c r="BA25" s="69">
        <f t="shared" si="13"/>
        <v>0</v>
      </c>
      <c r="BB25" s="70">
        <f t="shared" si="14"/>
        <v>0</v>
      </c>
      <c r="BC25" s="69">
        <f t="shared" si="15"/>
        <v>10</v>
      </c>
      <c r="BD25" s="76" t="s">
        <v>0</v>
      </c>
      <c r="BE25" s="5"/>
    </row>
    <row r="26" spans="1:57" x14ac:dyDescent="0.25">
      <c r="A26" s="5"/>
      <c r="B26" s="43"/>
      <c r="C26" s="43"/>
      <c r="D26" s="40"/>
      <c r="E26" s="7"/>
      <c r="F26" s="7"/>
      <c r="G26" s="43"/>
      <c r="H26" s="40"/>
      <c r="I26" s="40"/>
      <c r="J26" s="43"/>
      <c r="K26" s="43"/>
      <c r="L26" s="43"/>
      <c r="M26" s="43"/>
      <c r="Q26" s="40"/>
      <c r="R26" s="40"/>
      <c r="S26" s="40"/>
      <c r="T26" s="43"/>
      <c r="U26" s="43"/>
      <c r="AA26" s="121"/>
      <c r="AB26" s="5"/>
      <c r="AC26" s="121"/>
      <c r="AD26" s="7"/>
      <c r="AE26" s="7"/>
      <c r="AJ26" s="40"/>
      <c r="AK26" s="121"/>
      <c r="AL26" s="5"/>
      <c r="AM26" s="121"/>
      <c r="AN26" s="7"/>
      <c r="AO26" s="7"/>
      <c r="AT26" s="40"/>
      <c r="AU26" s="121"/>
      <c r="AV26" s="5"/>
      <c r="AW26" s="121"/>
      <c r="AX26" s="7"/>
      <c r="AY26" s="7"/>
      <c r="BD26" s="40"/>
      <c r="BE26" s="5"/>
    </row>
  </sheetData>
  <sheetProtection algorithmName="SHA-512" hashValue="KW+nGmq22GkaBDhfeve6UlocWWLpRx+AzLiuvntQxuGcrqHslqZKljZWkL2RqTIjPuAvTHC0DWIWgf/EH2wH/Q==" saltValue="KfJ2kdXdcsrys49eA9MfcA==" spinCount="100000" sheet="1" objects="1" scenarios="1"/>
  <mergeCells count="85">
    <mergeCell ref="B21:B22"/>
    <mergeCell ref="G21:G22"/>
    <mergeCell ref="F21:F22"/>
    <mergeCell ref="E21:E22"/>
    <mergeCell ref="D21:D22"/>
    <mergeCell ref="C21:C22"/>
    <mergeCell ref="I21:I22"/>
    <mergeCell ref="H21:H22"/>
    <mergeCell ref="B16:B17"/>
    <mergeCell ref="I18:I19"/>
    <mergeCell ref="H18:H19"/>
    <mergeCell ref="G18:G19"/>
    <mergeCell ref="F18:F19"/>
    <mergeCell ref="E18:E19"/>
    <mergeCell ref="D18:D19"/>
    <mergeCell ref="C18:C19"/>
    <mergeCell ref="B18:B19"/>
    <mergeCell ref="G16:G17"/>
    <mergeCell ref="F16:F17"/>
    <mergeCell ref="E16:E17"/>
    <mergeCell ref="D16:D17"/>
    <mergeCell ref="C16:C17"/>
    <mergeCell ref="D13:D14"/>
    <mergeCell ref="C13:C14"/>
    <mergeCell ref="B13:B14"/>
    <mergeCell ref="I13:I14"/>
    <mergeCell ref="H13:H14"/>
    <mergeCell ref="G13:G14"/>
    <mergeCell ref="F13:F14"/>
    <mergeCell ref="I16:I17"/>
    <mergeCell ref="H16:H17"/>
    <mergeCell ref="E4:H4"/>
    <mergeCell ref="E5:H5"/>
    <mergeCell ref="E6:H6"/>
    <mergeCell ref="E7:H7"/>
    <mergeCell ref="E13:E14"/>
    <mergeCell ref="B4:D4"/>
    <mergeCell ref="B5:D5"/>
    <mergeCell ref="B6:D6"/>
    <mergeCell ref="B7:D7"/>
    <mergeCell ref="AK8:AT8"/>
    <mergeCell ref="Q8:Z8"/>
    <mergeCell ref="AK9:AM9"/>
    <mergeCell ref="AN9:AS9"/>
    <mergeCell ref="AT9:AT11"/>
    <mergeCell ref="AU8:BD8"/>
    <mergeCell ref="AU9:AW9"/>
    <mergeCell ref="AX9:BC9"/>
    <mergeCell ref="BD9:BD11"/>
    <mergeCell ref="J10:J11"/>
    <mergeCell ref="K10:K11"/>
    <mergeCell ref="L10:L11"/>
    <mergeCell ref="B9:P9"/>
    <mergeCell ref="N10:N11"/>
    <mergeCell ref="P10:P11"/>
    <mergeCell ref="G10:G11"/>
    <mergeCell ref="O10:O11"/>
    <mergeCell ref="B10:D10"/>
    <mergeCell ref="E10:E11"/>
    <mergeCell ref="F10:F11"/>
    <mergeCell ref="H10:H11"/>
    <mergeCell ref="I10:I11"/>
    <mergeCell ref="Q9:S9"/>
    <mergeCell ref="T9:Y9"/>
    <mergeCell ref="Z9:Z11"/>
    <mergeCell ref="AA8:AJ8"/>
    <mergeCell ref="AA9:AC9"/>
    <mergeCell ref="AD9:AI9"/>
    <mergeCell ref="AJ9:AJ11"/>
    <mergeCell ref="M13:M14"/>
    <mergeCell ref="Q13:Q14"/>
    <mergeCell ref="M16:M17"/>
    <mergeCell ref="M18:M19"/>
    <mergeCell ref="M21:M22"/>
    <mergeCell ref="Q18:Q19"/>
    <mergeCell ref="R13:R14"/>
    <mergeCell ref="S13:S14"/>
    <mergeCell ref="Q16:Q17"/>
    <mergeCell ref="R16:R17"/>
    <mergeCell ref="S16:S17"/>
    <mergeCell ref="R18:R19"/>
    <mergeCell ref="S18:S19"/>
    <mergeCell ref="Q21:Q22"/>
    <mergeCell ref="R21:R22"/>
    <mergeCell ref="S21:S22"/>
  </mergeCells>
  <conditionalFormatting sqref="V12:W25 Y12:Y25 AF12:AG25 AP12:AQ25 AZ12:BA25 AI12:AI25 AS12:AS25 BC12:BC25">
    <cfRule type="expression" dxfId="8" priority="25">
      <formula>$N12="Porcentaje"</formula>
    </cfRule>
  </conditionalFormatting>
  <conditionalFormatting sqref="V12:W25 AF12:AG25 Y12:Y25 AS12:AS25 BC12:BC25 AP12:AQ25 AZ12:BA25 AI12:AI25">
    <cfRule type="expression" dxfId="7" priority="21">
      <formula>$N12="Tasa o relación"</formula>
    </cfRule>
    <cfRule type="expression" dxfId="6" priority="23">
      <formula>$N12="Unidad"</formula>
    </cfRule>
  </conditionalFormatting>
  <conditionalFormatting sqref="L12:L25">
    <cfRule type="expression" dxfId="5" priority="1" stopIfTrue="1">
      <formula>$N12="Tasa o relación"</formula>
    </cfRule>
    <cfRule type="expression" dxfId="4" priority="2" stopIfTrue="1">
      <formula>$N12="Porcentaje"</formula>
    </cfRule>
    <cfRule type="expression" dxfId="3" priority="3" stopIfTrue="1">
      <formula>$N12="Unidad"</formula>
    </cfRule>
  </conditionalFormatting>
  <dataValidations count="3">
    <dataValidation type="list" allowBlank="1" showInputMessage="1" showErrorMessage="1" sqref="P12:P25">
      <formula1>"Denominador fijo,Denominador variable"</formula1>
    </dataValidation>
    <dataValidation type="list" allowBlank="1" showInputMessage="1" showErrorMessage="1" sqref="N12:N25">
      <formula1>"Porcentaje,Unidad,Tasa o relación"</formula1>
    </dataValidation>
    <dataValidation type="list" allowBlank="1" showInputMessage="1" showErrorMessage="1" sqref="O12:O25">
      <formula1>"Creciente, Decreciente"</formula1>
    </dataValidation>
  </dataValidations>
  <pageMargins left="0.7" right="0.7" top="0.75" bottom="0.75" header="0.3" footer="0.3"/>
  <pageSetup paperSize="9" orientation="portrait" horizontalDpi="300" verticalDpi="300" r:id="rId1"/>
  <ignoredErrors>
    <ignoredError sqref="B9"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38"/>
  <sheetViews>
    <sheetView showGridLines="0" topLeftCell="A2" workbookViewId="0">
      <selection activeCell="G23" sqref="G23"/>
    </sheetView>
  </sheetViews>
  <sheetFormatPr baseColWidth="10" defaultRowHeight="15" zeroHeight="1" x14ac:dyDescent="0.25"/>
  <cols>
    <col min="1" max="1" width="3" style="5" customWidth="1"/>
    <col min="2" max="2" width="4.140625" style="5" customWidth="1"/>
    <col min="3" max="3" width="8.42578125" style="5" customWidth="1"/>
    <col min="4" max="4" width="13" style="5" customWidth="1"/>
    <col min="5" max="5" width="42.5703125" style="5" customWidth="1"/>
    <col min="6" max="6" width="16.7109375" style="5" customWidth="1"/>
    <col min="7" max="7" width="21.7109375" style="5" customWidth="1"/>
    <col min="8" max="8" width="11.7109375" style="5" customWidth="1"/>
    <col min="9" max="9" width="11.7109375" style="5" hidden="1" customWidth="1"/>
    <col min="10" max="20" width="12.85546875" style="5" customWidth="1"/>
    <col min="21" max="21" width="12" style="6" bestFit="1" customWidth="1"/>
    <col min="22" max="22" width="10.140625" style="6" customWidth="1"/>
    <col min="23" max="23" width="1.42578125" style="5" customWidth="1"/>
    <col min="24" max="25" width="1.42578125" style="132" customWidth="1"/>
    <col min="26" max="26" width="1.42578125" style="130" customWidth="1"/>
    <col min="27" max="27" width="13" style="132" customWidth="1"/>
    <col min="28" max="28" width="13" style="5" customWidth="1"/>
    <col min="29" max="16384" width="11.42578125" style="5"/>
  </cols>
  <sheetData>
    <row r="1" spans="2:23" ht="12" customHeight="1" x14ac:dyDescent="0.25"/>
    <row r="2" spans="2:23" ht="26.25" thickBot="1" x14ac:dyDescent="0.3">
      <c r="B2" s="51" t="str">
        <f>"Evaluación Plan de Acción 2022 - "&amp;'Reporte Seguimiento'!E4</f>
        <v>Evaluación Plan de Acción 2022 - Oficina de Quejas, Reclamos y Atención al Ciudadano</v>
      </c>
      <c r="C2" s="8"/>
      <c r="D2" s="8"/>
      <c r="E2" s="8"/>
      <c r="F2" s="8"/>
      <c r="G2" s="8"/>
      <c r="H2" s="8"/>
      <c r="I2" s="8"/>
      <c r="J2" s="8"/>
      <c r="K2" s="8"/>
      <c r="L2" s="8"/>
      <c r="M2" s="8"/>
      <c r="N2" s="8"/>
      <c r="O2" s="8"/>
      <c r="P2" s="8"/>
      <c r="Q2" s="8"/>
      <c r="R2" s="8"/>
      <c r="S2" s="8"/>
      <c r="T2" s="8"/>
      <c r="U2" s="9"/>
      <c r="V2" s="9"/>
      <c r="W2" s="10"/>
    </row>
    <row r="3" spans="2:23" x14ac:dyDescent="0.25"/>
    <row r="4" spans="2:23" x14ac:dyDescent="0.25">
      <c r="B4" s="219" t="s">
        <v>39</v>
      </c>
      <c r="C4" s="219"/>
      <c r="D4" s="219"/>
      <c r="E4" s="134"/>
    </row>
    <row r="5" spans="2:23" x14ac:dyDescent="0.25"/>
    <row r="6" spans="2:23" x14ac:dyDescent="0.25"/>
    <row r="7" spans="2:23" x14ac:dyDescent="0.25"/>
    <row r="8" spans="2:23" x14ac:dyDescent="0.25"/>
    <row r="9" spans="2:23" x14ac:dyDescent="0.25"/>
    <row r="10" spans="2:23" x14ac:dyDescent="0.25"/>
    <row r="11" spans="2:23" x14ac:dyDescent="0.25"/>
    <row r="12" spans="2:23" x14ac:dyDescent="0.25"/>
    <row r="13" spans="2:23" x14ac:dyDescent="0.25"/>
    <row r="14" spans="2:23" x14ac:dyDescent="0.25"/>
    <row r="15" spans="2:23" x14ac:dyDescent="0.25"/>
    <row r="16" spans="2:23" x14ac:dyDescent="0.25"/>
    <row r="17" spans="2:26" x14ac:dyDescent="0.25"/>
    <row r="18" spans="2:26" x14ac:dyDescent="0.25"/>
    <row r="19" spans="2:26" ht="30.75" customHeight="1" x14ac:dyDescent="0.25">
      <c r="B19" s="221" t="str">
        <f>"Cumplimiento General Plan de Acción 2022 - "&amp;'Reporte Seguimiento'!E4</f>
        <v>Cumplimiento General Plan de Acción 2022 - Oficina de Quejas, Reclamos y Atención al Ciudadano</v>
      </c>
      <c r="C19" s="221"/>
      <c r="D19" s="221"/>
      <c r="E19" s="221"/>
      <c r="X19" s="220" t="s">
        <v>37</v>
      </c>
      <c r="Y19" s="220"/>
      <c r="Z19" s="220"/>
    </row>
    <row r="20" spans="2:26" ht="17.25" customHeight="1" x14ac:dyDescent="0.25"/>
    <row r="21" spans="2:26" ht="15.75" customHeight="1" x14ac:dyDescent="0.25">
      <c r="B21" s="223" t="s">
        <v>1</v>
      </c>
      <c r="C21" s="223" t="s">
        <v>36</v>
      </c>
      <c r="D21" s="213" t="s">
        <v>32</v>
      </c>
      <c r="E21" s="223" t="s">
        <v>3</v>
      </c>
      <c r="F21" s="213" t="s">
        <v>8</v>
      </c>
      <c r="G21" s="213" t="s">
        <v>9</v>
      </c>
      <c r="H21" s="213" t="s">
        <v>5</v>
      </c>
      <c r="I21" s="213" t="s">
        <v>58</v>
      </c>
      <c r="J21" s="222" t="s">
        <v>43</v>
      </c>
      <c r="K21" s="222"/>
      <c r="L21" s="222"/>
      <c r="M21" s="222" t="s">
        <v>46</v>
      </c>
      <c r="N21" s="222"/>
      <c r="O21" s="222"/>
      <c r="P21" s="222" t="s">
        <v>45</v>
      </c>
      <c r="Q21" s="222"/>
      <c r="R21" s="222"/>
      <c r="S21" s="222" t="s">
        <v>47</v>
      </c>
      <c r="T21" s="222"/>
      <c r="U21" s="222"/>
      <c r="V21" s="11"/>
      <c r="X21" s="218" t="s">
        <v>1</v>
      </c>
      <c r="Y21" s="218" t="s">
        <v>38</v>
      </c>
      <c r="Z21" s="218" t="s">
        <v>40</v>
      </c>
    </row>
    <row r="22" spans="2:26" ht="26.25" customHeight="1" x14ac:dyDescent="0.25">
      <c r="B22" s="224"/>
      <c r="C22" s="224"/>
      <c r="D22" s="214"/>
      <c r="E22" s="224"/>
      <c r="F22" s="214"/>
      <c r="G22" s="214"/>
      <c r="H22" s="214"/>
      <c r="I22" s="214"/>
      <c r="J22" s="12" t="s">
        <v>42</v>
      </c>
      <c r="K22" s="13" t="s">
        <v>38</v>
      </c>
      <c r="L22" s="38" t="s">
        <v>61</v>
      </c>
      <c r="M22" s="12" t="s">
        <v>42</v>
      </c>
      <c r="N22" s="13" t="s">
        <v>38</v>
      </c>
      <c r="O22" s="38" t="s">
        <v>61</v>
      </c>
      <c r="P22" s="12" t="s">
        <v>42</v>
      </c>
      <c r="Q22" s="13" t="s">
        <v>38</v>
      </c>
      <c r="R22" s="38" t="s">
        <v>61</v>
      </c>
      <c r="S22" s="12" t="s">
        <v>42</v>
      </c>
      <c r="T22" s="13" t="s">
        <v>38</v>
      </c>
      <c r="U22" s="38" t="s">
        <v>61</v>
      </c>
      <c r="V22" s="14"/>
      <c r="X22" s="218"/>
      <c r="Y22" s="218"/>
      <c r="Z22" s="218"/>
    </row>
    <row r="23" spans="2:26" ht="51" x14ac:dyDescent="0.25">
      <c r="B23" s="13">
        <f>'Reporte Seguimiento'!E12</f>
        <v>1</v>
      </c>
      <c r="C23" s="25">
        <f>'Reporte Seguimiento'!F12</f>
        <v>0.05</v>
      </c>
      <c r="D23" s="12" t="str">
        <f>'Reporte Seguimiento'!G12</f>
        <v>Toda la vigencia</v>
      </c>
      <c r="E23" s="15" t="str">
        <f>'Reporte Seguimiento'!H12</f>
        <v>Actualización general de información publicada en plataformas</v>
      </c>
      <c r="F23" s="64" t="str">
        <f>'Reporte Seguimiento'!J12</f>
        <v xml:space="preserve">Actualización de la información institucional en el PWI. </v>
      </c>
      <c r="G23" s="64" t="str">
        <f>'Reporte Seguimiento'!K12</f>
        <v xml:space="preserve"> (# de Actualizaciones del PWI realizadas / Actualizaciones del PWI solicitadas) *100</v>
      </c>
      <c r="H23" s="26">
        <f>'Reporte Seguimiento'!L12</f>
        <v>1</v>
      </c>
      <c r="I23" s="26" t="str">
        <f>'Reporte Seguimiento'!N12</f>
        <v>Porcentaje</v>
      </c>
      <c r="J23" s="27">
        <f>'Reporte Seguimiento'!W12</f>
        <v>1</v>
      </c>
      <c r="K23" s="28">
        <f>'Reporte Seguimiento'!X12</f>
        <v>1</v>
      </c>
      <c r="L23" s="39">
        <f>IF(K23&gt;100%,100%,(AVERAGE(K23)))</f>
        <v>1</v>
      </c>
      <c r="M23" s="27">
        <f>'Reporte Seguimiento'!AG12</f>
        <v>1</v>
      </c>
      <c r="N23" s="28">
        <f>'Reporte Seguimiento'!AH12</f>
        <v>1</v>
      </c>
      <c r="O23" s="39">
        <f>IF(N23&gt;100%,100%,(AVERAGE(N23)))</f>
        <v>1</v>
      </c>
      <c r="P23" s="27">
        <f>'Reporte Seguimiento'!AQ12</f>
        <v>1</v>
      </c>
      <c r="Q23" s="28">
        <f>'Reporte Seguimiento'!AR12</f>
        <v>1</v>
      </c>
      <c r="R23" s="39">
        <f>IF(Q23&gt;100%,100%,(AVERAGE(Q23)))</f>
        <v>1</v>
      </c>
      <c r="S23" s="27">
        <f>'Reporte Seguimiento'!BA12</f>
        <v>1</v>
      </c>
      <c r="T23" s="28">
        <f>'Reporte Seguimiento'!BB12</f>
        <v>1</v>
      </c>
      <c r="U23" s="39">
        <f>IF(T23&gt;100%,100%,(AVERAGE(T23)))</f>
        <v>1</v>
      </c>
      <c r="V23" s="17"/>
      <c r="X23" s="130">
        <f>B23</f>
        <v>1</v>
      </c>
      <c r="Y23" s="131">
        <f>IF($E$4="Trimestre I",L23,IF($E$4="Trimestre II",O23,IF($E$4="Trimestre III",R23,IF($E$4="Trimestre IV",U23,0))))</f>
        <v>0</v>
      </c>
      <c r="Z23" s="131">
        <f>IF($E$4="Trimestre I",AVERAGE($O$23:$O$36),IF($E$4="Trimestre II",AVERAGE($R$23:R$36),IF($E$4="Trimestre III",AVERAGE($U$23:$U$36),IF($E$4="Trimestre IV",AVERAGE($L$23:$L$36),0))))</f>
        <v>0</v>
      </c>
    </row>
    <row r="24" spans="2:26" ht="89.25" x14ac:dyDescent="0.25">
      <c r="B24" s="208">
        <f>'Reporte Seguimiento'!E13</f>
        <v>2</v>
      </c>
      <c r="C24" s="211">
        <f>'Reporte Seguimiento'!F13</f>
        <v>0.05</v>
      </c>
      <c r="D24" s="206" t="str">
        <f>'Reporte Seguimiento'!G13</f>
        <v>Toda la vigencia</v>
      </c>
      <c r="E24" s="202" t="str">
        <f>'Reporte Seguimiento'!H13</f>
        <v>Participar  en las charlas de orientación universitaria, ferias universitarias y eventos con el fin de informar a la ciudadanía los servicios misionales de la Institución.</v>
      </c>
      <c r="F24" s="64" t="str">
        <f>'Reporte Seguimiento'!J13</f>
        <v>Porcentaje de participación en ferias  universitarias y eventos (presenciales o virtuales)</v>
      </c>
      <c r="G24" s="64" t="str">
        <f>'Reporte Seguimiento'!K13</f>
        <v>( # de participaciones en ferias  universitarias y eventos / invitaciones a ferias universitarias y eventos) * 100</v>
      </c>
      <c r="H24" s="26">
        <f>'Reporte Seguimiento'!L13</f>
        <v>1</v>
      </c>
      <c r="I24" s="26" t="str">
        <f>'Reporte Seguimiento'!N13</f>
        <v>Porcentaje</v>
      </c>
      <c r="J24" s="30">
        <f>'Reporte Seguimiento'!W13</f>
        <v>0</v>
      </c>
      <c r="K24" s="29">
        <f>'Reporte Seguimiento'!X13</f>
        <v>0</v>
      </c>
      <c r="L24" s="209">
        <f>AVERAGE(K24:K25)</f>
        <v>0</v>
      </c>
      <c r="M24" s="30">
        <f>'Reporte Seguimiento'!AG13</f>
        <v>0</v>
      </c>
      <c r="N24" s="29">
        <f>'Reporte Seguimiento'!AH13</f>
        <v>0</v>
      </c>
      <c r="O24" s="209">
        <f>AVERAGE(N24:N25)</f>
        <v>0</v>
      </c>
      <c r="P24" s="30">
        <f>'Reporte Seguimiento'!AQ13</f>
        <v>0</v>
      </c>
      <c r="Q24" s="29">
        <f>'Reporte Seguimiento'!AR13</f>
        <v>0</v>
      </c>
      <c r="R24" s="209">
        <f>AVERAGE(Q24:Q25)</f>
        <v>0</v>
      </c>
      <c r="S24" s="30">
        <f>'Reporte Seguimiento'!BA13</f>
        <v>0</v>
      </c>
      <c r="T24" s="29">
        <f>'Reporte Seguimiento'!BB13</f>
        <v>0</v>
      </c>
      <c r="U24" s="209">
        <f>AVERAGE(T24:T25)</f>
        <v>0</v>
      </c>
      <c r="V24" s="17"/>
      <c r="X24" s="130">
        <f>B24</f>
        <v>2</v>
      </c>
      <c r="Y24" s="131">
        <f>IF($E$4="Trimestre I",L24,IF($E$4="Trimestre II",O24,IF($E$4="Trimestre III",R24,IF($E$4="Trimestre IV",U24,0))))</f>
        <v>0</v>
      </c>
      <c r="Z24" s="131">
        <f>IF($E$4="Trimestre I",AVERAGE($O$23:$O$36),IF($E$4="Trimestre II",AVERAGE($R$23:R$36),IF($E$4="Trimestre III",AVERAGE($U$23:$U$36),IF($E$4="Trimestre IV",AVERAGE($L$23:$L$36),0))))</f>
        <v>0</v>
      </c>
    </row>
    <row r="25" spans="2:26" ht="140.25" x14ac:dyDescent="0.25">
      <c r="B25" s="196"/>
      <c r="C25" s="212"/>
      <c r="D25" s="199"/>
      <c r="E25" s="192"/>
      <c r="F25" s="64" t="str">
        <f>'Reporte Seguimiento'!J14</f>
        <v>Porcentaje de variación de relacionamiento ciudadano en  ferias y eventos</v>
      </c>
      <c r="G25" s="64" t="str">
        <f>'Reporte Seguimiento'!K14</f>
        <v xml:space="preserve"> [( # de participantes en ferias  universitarias y eventos  en el trimestre de la vigencia 2022 - # de participantes en ferias universitarias y eventos en el trimestre vigencia 2021)/ # de participantes en ferias universitarias y eventos vigencia 2021)]* 100</v>
      </c>
      <c r="H25" s="26">
        <f>'Reporte Seguimiento'!L14</f>
        <v>1</v>
      </c>
      <c r="I25" s="26" t="str">
        <f>'Reporte Seguimiento'!N14</f>
        <v>Porcentaje</v>
      </c>
      <c r="J25" s="27">
        <f>'Reporte Seguimiento'!W14</f>
        <v>0</v>
      </c>
      <c r="K25" s="29">
        <f>'Reporte Seguimiento'!X14</f>
        <v>0</v>
      </c>
      <c r="L25" s="210"/>
      <c r="M25" s="27">
        <f>'Reporte Seguimiento'!AG14</f>
        <v>0</v>
      </c>
      <c r="N25" s="29">
        <f>'Reporte Seguimiento'!AH14</f>
        <v>0</v>
      </c>
      <c r="O25" s="210"/>
      <c r="P25" s="27">
        <f>'Reporte Seguimiento'!AQ14</f>
        <v>0</v>
      </c>
      <c r="Q25" s="29">
        <f>'Reporte Seguimiento'!AR14</f>
        <v>0</v>
      </c>
      <c r="R25" s="210"/>
      <c r="S25" s="27">
        <f>'Reporte Seguimiento'!BA14</f>
        <v>0</v>
      </c>
      <c r="T25" s="29">
        <f>'Reporte Seguimiento'!BB14</f>
        <v>0</v>
      </c>
      <c r="U25" s="210"/>
      <c r="V25" s="17"/>
      <c r="X25" s="130">
        <f>B26</f>
        <v>3</v>
      </c>
      <c r="Y25" s="131">
        <f>IF($E$4="Trimestre I",L26,IF($E$4="Trimestre II",O26,IF($E$4="Trimestre III",R26,IF($E$4="Trimestre IV",U26,0))))</f>
        <v>0</v>
      </c>
      <c r="Z25" s="131">
        <f>IF($E$4="Trimestre I",AVERAGE($O$23:$O$36),IF($E$4="Trimestre II",AVERAGE($R$23:R$36),IF($E$4="Trimestre III",AVERAGE($U$23:$U$36),IF($E$4="Trimestre IV",AVERAGE($L$23:$L$36),0))))</f>
        <v>0</v>
      </c>
    </row>
    <row r="26" spans="2:26" ht="229.5" x14ac:dyDescent="0.25">
      <c r="B26" s="13">
        <f>'Reporte Seguimiento'!E15</f>
        <v>3</v>
      </c>
      <c r="C26" s="25">
        <f>'Reporte Seguimiento'!F15</f>
        <v>0.05</v>
      </c>
      <c r="D26" s="12" t="str">
        <f>'Reporte Seguimiento'!G15</f>
        <v>Toda la vigencia</v>
      </c>
      <c r="E26" s="15" t="str">
        <f>'Reporte Seguimiento'!H15</f>
        <v>Brindar atención presencial en los diferentes puntos de atención de la OQRAC, atención telefónica y virtual  a través de los medios existentes; a la comunidad universitaria y ciudadanía en general referente a  información institucional de interés,  tramites y servicios de la institución.</v>
      </c>
      <c r="F26" s="64" t="str">
        <f>'Reporte Seguimiento'!J15</f>
        <v>Porcentaje de solicitudes de acceso a la información respondidas inmediatamente</v>
      </c>
      <c r="G26" s="64" t="str">
        <f>'Reporte Seguimiento'!K15</f>
        <v>[ # de solicitudes de acceso a la información recibidas por canal presencial, telefónico, correo electrónico y chat solucionadas de manera inmediata /( # de solicitudes de acceso a la información recibidas por canal presencial, telefónico, correo electrónico y chat solucionadas de manera inmediata en el trimestre   + solicitudes de acceso a la información registradas en SDQS)]* 100</v>
      </c>
      <c r="H26" s="26">
        <f>'Reporte Seguimiento'!L15</f>
        <v>0.95</v>
      </c>
      <c r="I26" s="26" t="str">
        <f>'Reporte Seguimiento'!N15</f>
        <v>Porcentaje</v>
      </c>
      <c r="J26" s="27">
        <f>'Reporte Seguimiento'!W15</f>
        <v>0.99411764705882355</v>
      </c>
      <c r="K26" s="29">
        <f>'Reporte Seguimiento'!X15</f>
        <v>1.0464396284829722</v>
      </c>
      <c r="L26" s="39">
        <f t="shared" ref="L26:L36" si="0">IF(K26&gt;100%,100%,(AVERAGE(K26)))</f>
        <v>1</v>
      </c>
      <c r="M26" s="27">
        <f>'Reporte Seguimiento'!AG15</f>
        <v>0.99411764705882355</v>
      </c>
      <c r="N26" s="29">
        <f>'Reporte Seguimiento'!AH15</f>
        <v>1.0464396284829722</v>
      </c>
      <c r="O26" s="39">
        <f t="shared" ref="O26:O36" si="1">IF(N26&gt;100%,100%,(AVERAGE(N26)))</f>
        <v>1</v>
      </c>
      <c r="P26" s="27">
        <f>'Reporte Seguimiento'!AQ15</f>
        <v>0.99411764705882355</v>
      </c>
      <c r="Q26" s="29">
        <f>'Reporte Seguimiento'!AR15</f>
        <v>1.0464396284829722</v>
      </c>
      <c r="R26" s="39">
        <f t="shared" ref="R26:R36" si="2">IF(Q26&gt;100%,100%,(AVERAGE(Q26)))</f>
        <v>1</v>
      </c>
      <c r="S26" s="27">
        <f>'Reporte Seguimiento'!BA15</f>
        <v>0.99411764705882355</v>
      </c>
      <c r="T26" s="29">
        <f>'Reporte Seguimiento'!BB15</f>
        <v>1.0464396284829722</v>
      </c>
      <c r="U26" s="39">
        <f t="shared" ref="U26:U36" si="3">IF(T26&gt;100%,100%,(AVERAGE(T26)))</f>
        <v>1</v>
      </c>
      <c r="V26" s="17"/>
      <c r="X26" s="130">
        <f>B27</f>
        <v>4</v>
      </c>
      <c r="Y26" s="131">
        <f>IF($E$4="Trimestre I",L27,IF($E$4="Trimestre II",O27,IF($E$4="Trimestre III",R27,IF($E$4="Trimestre IV",U27,0))))</f>
        <v>0</v>
      </c>
      <c r="Z26" s="131">
        <f>IF($E$4="Trimestre I",AVERAGE($O$23:$O$36),IF($E$4="Trimestre II",AVERAGE($R$23:R$36),IF($E$4="Trimestre III",AVERAGE($U$23:$U$36),IF($E$4="Trimestre IV",AVERAGE($L$23:$L$36),0))))</f>
        <v>0</v>
      </c>
    </row>
    <row r="27" spans="2:26" ht="51" x14ac:dyDescent="0.25">
      <c r="B27" s="208">
        <f>'Reporte Seguimiento'!E16</f>
        <v>4</v>
      </c>
      <c r="C27" s="211">
        <f>'Reporte Seguimiento'!F16</f>
        <v>0.15</v>
      </c>
      <c r="D27" s="206" t="str">
        <f>'Reporte Seguimiento'!G16</f>
        <v>Toda la vigencia</v>
      </c>
      <c r="E27" s="202" t="str">
        <f>'Reporte Seguimiento'!H16</f>
        <v>Registrar y atender el 100% de las acciones ciudadanas en el Sistema Distrital de Quejas y Soluciones Bogotá Te Escucha</v>
      </c>
      <c r="F27" s="64" t="str">
        <f>'Reporte Seguimiento'!J16</f>
        <v xml:space="preserve"> Porcentaje de registro de pqrs en el sistema Bogotá te Escucha </v>
      </c>
      <c r="G27" s="64" t="str">
        <f>'Reporte Seguimiento'!K16</f>
        <v>(# de pqrs registradas  / ( # de pqrs recibidas ) * 100</v>
      </c>
      <c r="H27" s="26">
        <f>'Reporte Seguimiento'!L16</f>
        <v>1</v>
      </c>
      <c r="I27" s="26" t="str">
        <f>'Reporte Seguimiento'!N16</f>
        <v>Porcentaje</v>
      </c>
      <c r="J27" s="27">
        <f>'Reporte Seguimiento'!W16</f>
        <v>1</v>
      </c>
      <c r="K27" s="29">
        <f>'Reporte Seguimiento'!X16</f>
        <v>1</v>
      </c>
      <c r="L27" s="209">
        <f>AVERAGE(K27:K28)</f>
        <v>0.70041686708353379</v>
      </c>
      <c r="M27" s="27">
        <f>'Reporte Seguimiento'!AG16</f>
        <v>0</v>
      </c>
      <c r="N27" s="29">
        <f>'Reporte Seguimiento'!AH16</f>
        <v>0</v>
      </c>
      <c r="O27" s="209">
        <f>AVERAGE(N27:N28)</f>
        <v>0.20041686708353373</v>
      </c>
      <c r="P27" s="27">
        <f>'Reporte Seguimiento'!AQ16</f>
        <v>0</v>
      </c>
      <c r="Q27" s="29">
        <f>'Reporte Seguimiento'!AR16</f>
        <v>0</v>
      </c>
      <c r="R27" s="209">
        <f>AVERAGE(Q27:Q28)</f>
        <v>0.20041686708353373</v>
      </c>
      <c r="S27" s="27">
        <f>'Reporte Seguimiento'!BA16</f>
        <v>0</v>
      </c>
      <c r="T27" s="29">
        <f>'Reporte Seguimiento'!BB16</f>
        <v>0</v>
      </c>
      <c r="U27" s="209">
        <f>AVERAGE(T27:T28)</f>
        <v>0.20041686708353373</v>
      </c>
      <c r="V27" s="17"/>
      <c r="X27" s="130">
        <f>B29</f>
        <v>5</v>
      </c>
      <c r="Y27" s="131">
        <f>IF($E$4="Trimestre I",L29,IF($E$4="Trimestre II",O29,IF($E$4="Trimestre III",R29,IF($E$4="Trimestre IV",U29,0))))</f>
        <v>0</v>
      </c>
      <c r="Z27" s="131">
        <f>IF($E$4="Trimestre I",AVERAGE($O$23:$O$36),IF($E$4="Trimestre II",AVERAGE($R$23:R$36),IF($E$4="Trimestre III",AVERAGE($U$23:$U$36),IF($E$4="Trimestre IV",AVERAGE($L$23:$L$36),0))))</f>
        <v>0</v>
      </c>
    </row>
    <row r="28" spans="2:26" ht="63.75" x14ac:dyDescent="0.25">
      <c r="B28" s="196"/>
      <c r="C28" s="212"/>
      <c r="D28" s="199"/>
      <c r="E28" s="192"/>
      <c r="F28" s="64" t="str">
        <f>'Reporte Seguimiento'!J17</f>
        <v>Porcentaje de gestión de pqrs que cumplen términos de Ley</v>
      </c>
      <c r="G28" s="64" t="str">
        <f>'Reporte Seguimiento'!K17</f>
        <v>( # de pqrs cerradas oportunamente / # de pqrs recibidas + peticiones pendientes del periodo anterior) * 100</v>
      </c>
      <c r="H28" s="26">
        <f>'Reporte Seguimiento'!L17</f>
        <v>0.99</v>
      </c>
      <c r="I28" s="26" t="str">
        <f>'Reporte Seguimiento'!N17</f>
        <v>Porcentaje</v>
      </c>
      <c r="J28" s="27">
        <f>'Reporte Seguimiento'!W17</f>
        <v>0.3968253968253968</v>
      </c>
      <c r="K28" s="29">
        <f>'Reporte Seguimiento'!X17</f>
        <v>0.40083373416706747</v>
      </c>
      <c r="L28" s="210"/>
      <c r="M28" s="27">
        <f>'Reporte Seguimiento'!AG17</f>
        <v>0.3968253968253968</v>
      </c>
      <c r="N28" s="29">
        <f>'Reporte Seguimiento'!AH17</f>
        <v>0.40083373416706747</v>
      </c>
      <c r="O28" s="210"/>
      <c r="P28" s="27">
        <f>'Reporte Seguimiento'!AQ17</f>
        <v>0.3968253968253968</v>
      </c>
      <c r="Q28" s="29">
        <f>'Reporte Seguimiento'!AR17</f>
        <v>0.40083373416706747</v>
      </c>
      <c r="R28" s="210"/>
      <c r="S28" s="27">
        <f>'Reporte Seguimiento'!BA17</f>
        <v>0.3968253968253968</v>
      </c>
      <c r="T28" s="29">
        <f>'Reporte Seguimiento'!BB17</f>
        <v>0.40083373416706747</v>
      </c>
      <c r="U28" s="210"/>
      <c r="V28" s="17"/>
      <c r="X28" s="130">
        <f>B31</f>
        <v>6</v>
      </c>
      <c r="Y28" s="131">
        <f>IF($E$4="Trimestre I",L31,IF($E$4="Trimestre II",O31,IF($E$4="Trimestre III",R31,IF($E$4="Trimestre IV",U31,0))))</f>
        <v>0</v>
      </c>
      <c r="Z28" s="131">
        <f>IF($E$4="Trimestre I",AVERAGE($O$23:$O$36),IF($E$4="Trimestre II",AVERAGE($R$23:R$36),IF($E$4="Trimestre III",AVERAGE($U$23:$U$36),IF($E$4="Trimestre IV",AVERAGE($L$23:$L$36),0))))</f>
        <v>0</v>
      </c>
    </row>
    <row r="29" spans="2:26" ht="63.75" x14ac:dyDescent="0.25">
      <c r="B29" s="208">
        <f>'Reporte Seguimiento'!E18</f>
        <v>5</v>
      </c>
      <c r="C29" s="211">
        <f>'Reporte Seguimiento'!F18</f>
        <v>0.15</v>
      </c>
      <c r="D29" s="206" t="str">
        <f>'Reporte Seguimiento'!G18</f>
        <v>Toda la vigencia</v>
      </c>
      <c r="E29" s="202" t="str">
        <f>'Reporte Seguimiento'!H18</f>
        <v>Controlar el cumplimiento de términos de ley  de acciones ciudadanas y garantizar los atributos de calidad en la atención de acciones ciudadanas en la Institución.</v>
      </c>
      <c r="F29" s="64" t="str">
        <f>'Reporte Seguimiento'!J18</f>
        <v xml:space="preserve"> Porcentaje de seguimiento a pqrs vencidas </v>
      </c>
      <c r="G29" s="64" t="str">
        <f>'Reporte Seguimiento'!K18</f>
        <v>( # cartas post vencimiento emitidas en el periodo / # de pqrs vencidas durante el periodo) * 100</v>
      </c>
      <c r="H29" s="26">
        <f>'Reporte Seguimiento'!L18</f>
        <v>1</v>
      </c>
      <c r="I29" s="26" t="str">
        <f>'Reporte Seguimiento'!N18</f>
        <v>Porcentaje</v>
      </c>
      <c r="J29" s="27">
        <f>'Reporte Seguimiento'!W18</f>
        <v>0.8666666666666667</v>
      </c>
      <c r="K29" s="29">
        <f>'Reporte Seguimiento'!X18</f>
        <v>0.8666666666666667</v>
      </c>
      <c r="L29" s="209">
        <f>AVERAGE(K29:K30)</f>
        <v>0.54444444444444451</v>
      </c>
      <c r="M29" s="27">
        <f>'Reporte Seguimiento'!AG18</f>
        <v>0.8666666666666667</v>
      </c>
      <c r="N29" s="29">
        <f>'Reporte Seguimiento'!AH18</f>
        <v>0.8666666666666667</v>
      </c>
      <c r="O29" s="209">
        <f>AVERAGE(N29:N30)</f>
        <v>0.54444444444444451</v>
      </c>
      <c r="P29" s="27">
        <f>'Reporte Seguimiento'!AQ18</f>
        <v>0.8666666666666667</v>
      </c>
      <c r="Q29" s="29">
        <f>'Reporte Seguimiento'!AR18</f>
        <v>0.8666666666666667</v>
      </c>
      <c r="R29" s="209">
        <f>AVERAGE(Q29:Q30)</f>
        <v>0.54444444444444451</v>
      </c>
      <c r="S29" s="27">
        <f>'Reporte Seguimiento'!BA18</f>
        <v>0.8666666666666667</v>
      </c>
      <c r="T29" s="29">
        <f>'Reporte Seguimiento'!BB18</f>
        <v>0.8666666666666667</v>
      </c>
      <c r="U29" s="209">
        <f>AVERAGE(T29:T30)</f>
        <v>0.54444444444444451</v>
      </c>
      <c r="V29" s="17"/>
      <c r="X29" s="130">
        <f>B32</f>
        <v>7</v>
      </c>
      <c r="Y29" s="131">
        <f>IF($E$4="Trimestre I",L32,IF($E$4="Trimestre II",O32,IF($E$4="Trimestre III",R32,IF($E$4="Trimestre IV",U32,0))))</f>
        <v>0</v>
      </c>
      <c r="Z29" s="131">
        <f>IF($E$4="Trimestre I",AVERAGE($O$23:$O$36),IF($E$4="Trimestre II",AVERAGE($R$23:R$36),IF($E$4="Trimestre III",AVERAGE($U$23:$U$36),IF($E$4="Trimestre IV",AVERAGE($L$23:$L$36),0))))</f>
        <v>0</v>
      </c>
    </row>
    <row r="30" spans="2:26" ht="63.75" x14ac:dyDescent="0.25">
      <c r="B30" s="196"/>
      <c r="C30" s="212"/>
      <c r="D30" s="199"/>
      <c r="E30" s="192"/>
      <c r="F30" s="64" t="str">
        <f>'Reporte Seguimiento'!J19</f>
        <v xml:space="preserve">Porcentaje de seguimientos efectuados
</v>
      </c>
      <c r="G30" s="64" t="str">
        <f>'Reporte Seguimiento'!K19</f>
        <v>(# de seguimientos  realizados/ # de dependencias  que requirieron seguimiento) *100</v>
      </c>
      <c r="H30" s="26">
        <f>'Reporte Seguimiento'!L19</f>
        <v>1</v>
      </c>
      <c r="I30" s="26" t="str">
        <f>'Reporte Seguimiento'!N19</f>
        <v>Porcentaje</v>
      </c>
      <c r="J30" s="27">
        <f>'Reporte Seguimiento'!W19</f>
        <v>0.22222222222222221</v>
      </c>
      <c r="K30" s="29">
        <f>'Reporte Seguimiento'!X19</f>
        <v>0.22222222222222221</v>
      </c>
      <c r="L30" s="210"/>
      <c r="M30" s="27">
        <f>'Reporte Seguimiento'!AG19</f>
        <v>0.22222222222222221</v>
      </c>
      <c r="N30" s="29">
        <f>'Reporte Seguimiento'!AH19</f>
        <v>0.22222222222222221</v>
      </c>
      <c r="O30" s="210"/>
      <c r="P30" s="27">
        <f>'Reporte Seguimiento'!AQ19</f>
        <v>0.22222222222222221</v>
      </c>
      <c r="Q30" s="29">
        <f>'Reporte Seguimiento'!AR19</f>
        <v>0.22222222222222221</v>
      </c>
      <c r="R30" s="210"/>
      <c r="S30" s="27">
        <f>'Reporte Seguimiento'!BA19</f>
        <v>0.22222222222222221</v>
      </c>
      <c r="T30" s="29">
        <f>'Reporte Seguimiento'!BB19</f>
        <v>0.22222222222222221</v>
      </c>
      <c r="U30" s="210"/>
      <c r="V30" s="17"/>
      <c r="X30" s="130">
        <f>B34</f>
        <v>8</v>
      </c>
      <c r="Y30" s="131">
        <f>IF($E$4="Trimestre I",L34,IF($E$4="Trimestre II",O34,IF($E$4="Trimestre III",R34,IF($E$4="Trimestre IV",U34,0))))</f>
        <v>0</v>
      </c>
      <c r="Z30" s="131">
        <f>IF($E$4="Trimestre I",AVERAGE($O$23:$O$36),IF($E$4="Trimestre II",AVERAGE($R$23:R$36),IF($E$4="Trimestre III",AVERAGE($U$23:$U$36),IF($E$4="Trimestre IV",AVERAGE($L$23:$L$36),0))))</f>
        <v>0</v>
      </c>
    </row>
    <row r="31" spans="2:26" ht="51" x14ac:dyDescent="0.25">
      <c r="B31" s="13">
        <f>'Reporte Seguimiento'!E20</f>
        <v>6</v>
      </c>
      <c r="C31" s="25">
        <f>'Reporte Seguimiento'!F20</f>
        <v>0.1</v>
      </c>
      <c r="D31" s="12" t="str">
        <f>'Reporte Seguimiento'!G20</f>
        <v>Toda la vigencia</v>
      </c>
      <c r="E31" s="15" t="str">
        <f>'Reporte Seguimiento'!H20</f>
        <v>Generar informes técnicos mensuales, trimestrales y los demás requeridos  que reflejen la gestión de pqrs en la Institución.</v>
      </c>
      <c r="F31" s="64" t="str">
        <f>'Reporte Seguimiento'!J20</f>
        <v>No de informes publicados y entregados a entes competentes</v>
      </c>
      <c r="G31" s="64" t="str">
        <f>'Reporte Seguimiento'!K20</f>
        <v>∑ informes publicados y entregados a entes competentes</v>
      </c>
      <c r="H31" s="26">
        <f>'Reporte Seguimiento'!L20</f>
        <v>28</v>
      </c>
      <c r="I31" s="26" t="str">
        <f>'Reporte Seguimiento'!N20</f>
        <v>Unidad</v>
      </c>
      <c r="J31" s="27">
        <f>'Reporte Seguimiento'!W20</f>
        <v>7</v>
      </c>
      <c r="K31" s="29">
        <f>'Reporte Seguimiento'!X20</f>
        <v>0.25</v>
      </c>
      <c r="L31" s="39">
        <f t="shared" si="0"/>
        <v>0.25</v>
      </c>
      <c r="M31" s="27">
        <f>'Reporte Seguimiento'!AG20</f>
        <v>0</v>
      </c>
      <c r="N31" s="29">
        <f>'Reporte Seguimiento'!AH20</f>
        <v>0</v>
      </c>
      <c r="O31" s="39">
        <f t="shared" si="1"/>
        <v>0</v>
      </c>
      <c r="P31" s="27">
        <f>'Reporte Seguimiento'!AQ20</f>
        <v>0</v>
      </c>
      <c r="Q31" s="29">
        <f>'Reporte Seguimiento'!AR20</f>
        <v>0</v>
      </c>
      <c r="R31" s="39">
        <f t="shared" si="2"/>
        <v>0</v>
      </c>
      <c r="S31" s="27">
        <f>'Reporte Seguimiento'!BA20</f>
        <v>0</v>
      </c>
      <c r="T31" s="29">
        <f>'Reporte Seguimiento'!BB20</f>
        <v>0</v>
      </c>
      <c r="U31" s="39">
        <f t="shared" si="3"/>
        <v>0</v>
      </c>
      <c r="V31" s="17"/>
      <c r="X31" s="130">
        <f>B35</f>
        <v>9</v>
      </c>
      <c r="Y31" s="131">
        <f>IF($E$4="Trimestre I",L35,IF($E$4="Trimestre II",O35,IF($E$4="Trimestre III",R35,IF($E$4="Trimestre IV",U35,0))))</f>
        <v>0</v>
      </c>
      <c r="Z31" s="131">
        <f>IF($E$4="Trimestre I",AVERAGE($O$23:$O$36),IF($E$4="Trimestre II",AVERAGE($R$23:R$36),IF($E$4="Trimestre III",AVERAGE($U$23:$U$36),IF($E$4="Trimestre IV",AVERAGE($L$23:$L$36),0))))</f>
        <v>0</v>
      </c>
    </row>
    <row r="32" spans="2:26" ht="127.5" x14ac:dyDescent="0.25">
      <c r="B32" s="208">
        <f>'Reporte Seguimiento'!E21</f>
        <v>7</v>
      </c>
      <c r="C32" s="211">
        <f>'Reporte Seguimiento'!F21</f>
        <v>0.15</v>
      </c>
      <c r="D32" s="206" t="str">
        <f>'Reporte Seguimiento'!G21</f>
        <v>Toda la vigencia</v>
      </c>
      <c r="E32" s="202" t="str">
        <f>'Reporte Seguimiento'!H21</f>
        <v xml:space="preserve">Realizar el seguimiento y evaluación a las peticiones interpuestas por la ciudadanía a través del Sistema Distrital de Quejas y Soluciones "Bogotá Te Escucha - SDQS" a efectos de brindar a la ciudadanía una atención de calidad, eficaz y oportuna. </v>
      </c>
      <c r="F32" s="64" t="str">
        <f>'Reporte Seguimiento'!J21</f>
        <v xml:space="preserve">Porcentaje de gestión de acciones de mejora por calidad en la atención de respuestas. </v>
      </c>
      <c r="G32" s="64" t="str">
        <f>'Reporte Seguimiento'!K21</f>
        <v>(# de Acciones de mejora  realizadas por la  OQRAC / # de casos relacionados en el "Informe  de temas de mayor incidencia en la interposición de acciones ciudadanas"  y  encuestas de percepción a la comunidad universitaria y ciudadanía" )*100</v>
      </c>
      <c r="H32" s="26">
        <f>'Reporte Seguimiento'!L21</f>
        <v>1</v>
      </c>
      <c r="I32" s="26" t="str">
        <f>'Reporte Seguimiento'!N21</f>
        <v>Porcentaje</v>
      </c>
      <c r="J32" s="27">
        <f>'Reporte Seguimiento'!W21</f>
        <v>0</v>
      </c>
      <c r="K32" s="29">
        <f>'Reporte Seguimiento'!X21</f>
        <v>0</v>
      </c>
      <c r="L32" s="209">
        <f>AVERAGE(K32:K33)</f>
        <v>0</v>
      </c>
      <c r="M32" s="27">
        <f>'Reporte Seguimiento'!AG21</f>
        <v>0</v>
      </c>
      <c r="N32" s="29">
        <f>'Reporte Seguimiento'!AH21</f>
        <v>0</v>
      </c>
      <c r="O32" s="209">
        <f>AVERAGE(N32:N33)</f>
        <v>0</v>
      </c>
      <c r="P32" s="27">
        <f>'Reporte Seguimiento'!AQ21</f>
        <v>0</v>
      </c>
      <c r="Q32" s="29">
        <f>'Reporte Seguimiento'!AR21</f>
        <v>0</v>
      </c>
      <c r="R32" s="209">
        <f>AVERAGE(Q32:Q33)</f>
        <v>0</v>
      </c>
      <c r="S32" s="27">
        <f>'Reporte Seguimiento'!BA21</f>
        <v>0</v>
      </c>
      <c r="T32" s="29">
        <f>'Reporte Seguimiento'!BB21</f>
        <v>0</v>
      </c>
      <c r="U32" s="209">
        <f>AVERAGE(T32:T33)</f>
        <v>0</v>
      </c>
      <c r="V32" s="17"/>
      <c r="X32" s="130">
        <f>B36</f>
        <v>10</v>
      </c>
      <c r="Y32" s="131">
        <f>IF($E$4="Trimestre I",L36,IF($E$4="Trimestre II",O36,IF($E$4="Trimestre III",R36,IF($E$4="Trimestre IV",U36,0))))</f>
        <v>0</v>
      </c>
      <c r="Z32" s="131">
        <f>IF($E$4="Trimestre I",AVERAGE($O$23:$O$36),IF($E$4="Trimestre II",AVERAGE($R$23:R$36),IF($E$4="Trimestre III",AVERAGE($U$23:$U$36),IF($E$4="Trimestre IV",AVERAGE($L$23:$L$36),0))))</f>
        <v>0</v>
      </c>
    </row>
    <row r="33" spans="2:26" ht="89.25" x14ac:dyDescent="0.25">
      <c r="B33" s="196"/>
      <c r="C33" s="212"/>
      <c r="D33" s="199"/>
      <c r="E33" s="192"/>
      <c r="F33" s="64" t="str">
        <f>'Reporte Seguimiento'!J22</f>
        <v>Porcentaje de gestión de acciones de mejora por acciones ciudadanas que incumplen términos de ley</v>
      </c>
      <c r="G33" s="64" t="str">
        <f>'Reporte Seguimiento'!K22</f>
        <v>(# de Acciones de mejora  realizadas por la  OQRAC /  # de dependencias que frecuentemente incumplieron los términos de ley  en el periodo)*100</v>
      </c>
      <c r="H33" s="26">
        <f>'Reporte Seguimiento'!L22</f>
        <v>1</v>
      </c>
      <c r="I33" s="26" t="str">
        <f>'Reporte Seguimiento'!N22</f>
        <v>Porcentaje</v>
      </c>
      <c r="J33" s="27">
        <f>'Reporte Seguimiento'!W22</f>
        <v>0</v>
      </c>
      <c r="K33" s="29">
        <f>'Reporte Seguimiento'!X22</f>
        <v>0</v>
      </c>
      <c r="L33" s="210"/>
      <c r="M33" s="27">
        <f>'Reporte Seguimiento'!AG22</f>
        <v>0</v>
      </c>
      <c r="N33" s="29">
        <f>'Reporte Seguimiento'!AH22</f>
        <v>0</v>
      </c>
      <c r="O33" s="210"/>
      <c r="P33" s="27">
        <f>'Reporte Seguimiento'!AQ22</f>
        <v>0</v>
      </c>
      <c r="Q33" s="29">
        <f>'Reporte Seguimiento'!AR22</f>
        <v>0</v>
      </c>
      <c r="R33" s="210"/>
      <c r="S33" s="27">
        <f>'Reporte Seguimiento'!BA22</f>
        <v>0</v>
      </c>
      <c r="T33" s="29">
        <f>'Reporte Seguimiento'!BB22</f>
        <v>0</v>
      </c>
      <c r="U33" s="210"/>
      <c r="V33" s="17"/>
      <c r="X33" s="130"/>
      <c r="Y33" s="131"/>
      <c r="Z33" s="131"/>
    </row>
    <row r="34" spans="2:26" ht="89.25" x14ac:dyDescent="0.25">
      <c r="B34" s="13">
        <f>'Reporte Seguimiento'!E23</f>
        <v>8</v>
      </c>
      <c r="C34" s="25">
        <f>'Reporte Seguimiento'!F23</f>
        <v>0.1</v>
      </c>
      <c r="D34" s="12" t="str">
        <f>'Reporte Seguimiento'!G23</f>
        <v>Toda la vigencia</v>
      </c>
      <c r="E34" s="15" t="str">
        <f>'Reporte Seguimiento'!H23</f>
        <v xml:space="preserve">Evaluar la satisfacción de la atención en los diferentes tramites y servicios de la Institución </v>
      </c>
      <c r="F34" s="64" t="str">
        <f>'Reporte Seguimiento'!J23</f>
        <v xml:space="preserve">Porcentaje de  usuarios que califican con 4 o 5 los servicios ofrecidos por la Universidad 
</v>
      </c>
      <c r="G34" s="64" t="str">
        <f>'Reporte Seguimiento'!K23</f>
        <v xml:space="preserve"> ( # de usuarios &gt;= 4 y 5 / # total usuarios) * 100</v>
      </c>
      <c r="H34" s="26">
        <f>'Reporte Seguimiento'!L23</f>
        <v>0.99</v>
      </c>
      <c r="I34" s="26" t="str">
        <f>'Reporte Seguimiento'!N23</f>
        <v>Porcentaje</v>
      </c>
      <c r="J34" s="27">
        <f>'Reporte Seguimiento'!W23</f>
        <v>0.99576542788953293</v>
      </c>
      <c r="K34" s="29">
        <f>'Reporte Seguimiento'!X23</f>
        <v>1.0058236645348817</v>
      </c>
      <c r="L34" s="39">
        <f t="shared" si="0"/>
        <v>1</v>
      </c>
      <c r="M34" s="27">
        <f>'Reporte Seguimiento'!AG23</f>
        <v>0.99576542788953293</v>
      </c>
      <c r="N34" s="29">
        <f>'Reporte Seguimiento'!AH23</f>
        <v>1.0058236645348817</v>
      </c>
      <c r="O34" s="39">
        <f t="shared" si="1"/>
        <v>1</v>
      </c>
      <c r="P34" s="27">
        <f>'Reporte Seguimiento'!AQ23</f>
        <v>0.99576542788953293</v>
      </c>
      <c r="Q34" s="29">
        <f>'Reporte Seguimiento'!AR23</f>
        <v>1.0058236645348817</v>
      </c>
      <c r="R34" s="39">
        <f t="shared" si="2"/>
        <v>1</v>
      </c>
      <c r="S34" s="27">
        <f>'Reporte Seguimiento'!BA23</f>
        <v>0.99576542788953293</v>
      </c>
      <c r="T34" s="29">
        <f>'Reporte Seguimiento'!BB23</f>
        <v>1.0058236645348817</v>
      </c>
      <c r="U34" s="39">
        <f t="shared" si="3"/>
        <v>1</v>
      </c>
      <c r="V34" s="17"/>
    </row>
    <row r="35" spans="2:26" ht="114.75" x14ac:dyDescent="0.25">
      <c r="B35" s="13">
        <f>'Reporte Seguimiento'!E24</f>
        <v>9</v>
      </c>
      <c r="C35" s="25">
        <f>'Reporte Seguimiento'!F24</f>
        <v>0.15</v>
      </c>
      <c r="D35" s="12" t="str">
        <f>'Reporte Seguimiento'!G24</f>
        <v>Toda la vigencia</v>
      </c>
      <c r="E35" s="15" t="str">
        <f>'Reporte Seguimiento'!H24</f>
        <v>Realizar el seguimiento al cumplimiento de la Ley 1712 de 2014 de Transparencia y Acceso a la Información de la Institución.</v>
      </c>
      <c r="F35" s="64" t="str">
        <f>'Reporte Seguimiento'!J24</f>
        <v xml:space="preserve">Porcentaje de información publicada según la Ley1712 de 2014 </v>
      </c>
      <c r="G35" s="64" t="str">
        <f>'Reporte Seguimiento'!K24</f>
        <v>(Información publicada / Información publicada según Ley 1712 de 2014) *100
(# definido en subíndices de la Matriz de Cumplimiento Normativo 1712 de 2014)</v>
      </c>
      <c r="H35" s="26">
        <f>'Reporte Seguimiento'!L24</f>
        <v>1</v>
      </c>
      <c r="I35" s="26" t="str">
        <f>'Reporte Seguimiento'!N24</f>
        <v>Porcentaje</v>
      </c>
      <c r="J35" s="27">
        <f>'Reporte Seguimiento'!W24</f>
        <v>0.83636363636363631</v>
      </c>
      <c r="K35" s="29">
        <f>'Reporte Seguimiento'!X24</f>
        <v>0.83636363636363631</v>
      </c>
      <c r="L35" s="39">
        <f t="shared" si="0"/>
        <v>0.83636363636363631</v>
      </c>
      <c r="M35" s="27">
        <f>'Reporte Seguimiento'!AG24</f>
        <v>0</v>
      </c>
      <c r="N35" s="29">
        <f>'Reporte Seguimiento'!AH24</f>
        <v>0</v>
      </c>
      <c r="O35" s="39">
        <f t="shared" si="1"/>
        <v>0</v>
      </c>
      <c r="P35" s="27">
        <f>'Reporte Seguimiento'!AQ24</f>
        <v>0</v>
      </c>
      <c r="Q35" s="29">
        <f>'Reporte Seguimiento'!AR24</f>
        <v>0</v>
      </c>
      <c r="R35" s="39">
        <f t="shared" si="2"/>
        <v>0</v>
      </c>
      <c r="S35" s="27">
        <f>'Reporte Seguimiento'!BA24</f>
        <v>0</v>
      </c>
      <c r="T35" s="29">
        <f>'Reporte Seguimiento'!BB24</f>
        <v>0</v>
      </c>
      <c r="U35" s="39">
        <f t="shared" si="3"/>
        <v>0</v>
      </c>
      <c r="V35" s="17"/>
    </row>
    <row r="36" spans="2:26" ht="63.75" x14ac:dyDescent="0.25">
      <c r="B36" s="13">
        <f>'Reporte Seguimiento'!E25</f>
        <v>10</v>
      </c>
      <c r="C36" s="25">
        <f>'Reporte Seguimiento'!F25</f>
        <v>0.05</v>
      </c>
      <c r="D36" s="12" t="str">
        <f>'Reporte Seguimiento'!G25</f>
        <v>Toda la vigencia</v>
      </c>
      <c r="E36" s="15" t="str">
        <f>'Reporte Seguimiento'!H25</f>
        <v>Garantizar el servicio a la ciudadanía en los medios de atención disponibles a la ciudadanía actuales y aumentar un medio de atención disponible a la ciudadanía en 2022.</v>
      </c>
      <c r="F36" s="64" t="str">
        <f>'Reporte Seguimiento'!J25</f>
        <v>Número de canales y medios de atención dispuestos a la ciudadanía.</v>
      </c>
      <c r="G36" s="64" t="str">
        <f>'Reporte Seguimiento'!K25</f>
        <v>∑ Número de canales y medios de atención dispuestos a la ciudadanía.</v>
      </c>
      <c r="H36" s="26">
        <f>'Reporte Seguimiento'!L25</f>
        <v>10</v>
      </c>
      <c r="I36" s="26" t="str">
        <f>'Reporte Seguimiento'!N25</f>
        <v>Unidad</v>
      </c>
      <c r="J36" s="27">
        <f>'Reporte Seguimiento'!W25</f>
        <v>8</v>
      </c>
      <c r="K36" s="29">
        <f>'Reporte Seguimiento'!X25</f>
        <v>0.8</v>
      </c>
      <c r="L36" s="39">
        <f t="shared" si="0"/>
        <v>0.8</v>
      </c>
      <c r="M36" s="27">
        <f>'Reporte Seguimiento'!AG25</f>
        <v>0</v>
      </c>
      <c r="N36" s="29">
        <f>'Reporte Seguimiento'!AH25</f>
        <v>0</v>
      </c>
      <c r="O36" s="39">
        <f t="shared" si="1"/>
        <v>0</v>
      </c>
      <c r="P36" s="27">
        <f>'Reporte Seguimiento'!AQ25</f>
        <v>0</v>
      </c>
      <c r="Q36" s="29">
        <f>'Reporte Seguimiento'!AR25</f>
        <v>0</v>
      </c>
      <c r="R36" s="39">
        <f t="shared" si="2"/>
        <v>0</v>
      </c>
      <c r="S36" s="27">
        <f>'Reporte Seguimiento'!BA25</f>
        <v>0</v>
      </c>
      <c r="T36" s="29">
        <f>'Reporte Seguimiento'!BB25</f>
        <v>0</v>
      </c>
      <c r="U36" s="39">
        <f t="shared" si="3"/>
        <v>0</v>
      </c>
      <c r="V36" s="17"/>
    </row>
    <row r="37" spans="2:26" ht="15.75" x14ac:dyDescent="0.25">
      <c r="B37" s="215" t="s">
        <v>35</v>
      </c>
      <c r="C37" s="216"/>
      <c r="D37" s="216"/>
      <c r="E37" s="216"/>
      <c r="F37" s="216"/>
      <c r="G37" s="216"/>
      <c r="H37" s="217"/>
      <c r="I37" s="31"/>
      <c r="J37" s="16" t="s">
        <v>44</v>
      </c>
      <c r="K37" s="16" t="s">
        <v>44</v>
      </c>
      <c r="L37" s="18">
        <f>SUMPRODUCT($C$23:$C$36,L23:L36)</f>
        <v>0.57718374218374224</v>
      </c>
      <c r="M37" s="16" t="s">
        <v>44</v>
      </c>
      <c r="N37" s="16" t="s">
        <v>44</v>
      </c>
      <c r="O37" s="18">
        <f>SUMPRODUCT($C$23:$C$36,O23:O36)</f>
        <v>0.31172919672919674</v>
      </c>
      <c r="P37" s="16" t="s">
        <v>44</v>
      </c>
      <c r="Q37" s="16" t="s">
        <v>44</v>
      </c>
      <c r="R37" s="18">
        <f>SUMPRODUCT($C$23:$C$36,R23:R36)</f>
        <v>0.31172919672919674</v>
      </c>
      <c r="S37" s="16" t="s">
        <v>44</v>
      </c>
      <c r="T37" s="16" t="s">
        <v>44</v>
      </c>
      <c r="U37" s="18">
        <f>SUMPRODUCT($C$23:$C$36,U23:U36)</f>
        <v>0.31172919672919674</v>
      </c>
      <c r="V37" s="19"/>
      <c r="X37" s="130" t="s">
        <v>41</v>
      </c>
      <c r="Y37" s="131">
        <f>IF($E$4="Trimestre I",L37,IF($E$4="Trimestre II",O37,IF($E$4="Trimestre III",R37,IF($E$4="Trimestre IV",U37,0))))</f>
        <v>0</v>
      </c>
      <c r="Z37" s="133">
        <f>100%-Y37</f>
        <v>1</v>
      </c>
    </row>
    <row r="38" spans="2:26" x14ac:dyDescent="0.25"/>
  </sheetData>
  <sheetProtection algorithmName="SHA-512" hashValue="4rr8463bdZj3L8b9J1rghR1c9fU+y4smd4xKJ16So1EUAf4pJv9ifJ//tIztH3Tu+xJmFGfn3Ntbbm98WGWZWw==" saltValue="IKkVzToOBSxKixvNwN10+Q==" spinCount="100000" sheet="1" objects="1" scenarios="1"/>
  <mergeCells count="51">
    <mergeCell ref="Y21:Y22"/>
    <mergeCell ref="B4:D4"/>
    <mergeCell ref="Z21:Z22"/>
    <mergeCell ref="X19:Z19"/>
    <mergeCell ref="B19:E19"/>
    <mergeCell ref="I21:I22"/>
    <mergeCell ref="J21:L21"/>
    <mergeCell ref="S21:U21"/>
    <mergeCell ref="P21:R21"/>
    <mergeCell ref="M21:O21"/>
    <mergeCell ref="F21:F22"/>
    <mergeCell ref="G21:G22"/>
    <mergeCell ref="H21:H22"/>
    <mergeCell ref="B21:B22"/>
    <mergeCell ref="C21:C22"/>
    <mergeCell ref="E21:E22"/>
    <mergeCell ref="D21:D22"/>
    <mergeCell ref="B37:H37"/>
    <mergeCell ref="X21:X22"/>
    <mergeCell ref="B24:B25"/>
    <mergeCell ref="C24:C25"/>
    <mergeCell ref="D24:D25"/>
    <mergeCell ref="E24:E25"/>
    <mergeCell ref="B27:B28"/>
    <mergeCell ref="C27:C28"/>
    <mergeCell ref="D27:D28"/>
    <mergeCell ref="E27:E28"/>
    <mergeCell ref="B29:B30"/>
    <mergeCell ref="C29:C30"/>
    <mergeCell ref="D29:D30"/>
    <mergeCell ref="E29:E30"/>
    <mergeCell ref="B32:B33"/>
    <mergeCell ref="C32:C33"/>
    <mergeCell ref="D32:D33"/>
    <mergeCell ref="E32:E33"/>
    <mergeCell ref="L24:L25"/>
    <mergeCell ref="L27:L28"/>
    <mergeCell ref="L29:L30"/>
    <mergeCell ref="L32:L33"/>
    <mergeCell ref="U24:U25"/>
    <mergeCell ref="U27:U28"/>
    <mergeCell ref="U29:U30"/>
    <mergeCell ref="U32:U33"/>
    <mergeCell ref="O24:O25"/>
    <mergeCell ref="O27:O28"/>
    <mergeCell ref="O29:O30"/>
    <mergeCell ref="O32:O33"/>
    <mergeCell ref="R24:R25"/>
    <mergeCell ref="R27:R28"/>
    <mergeCell ref="R29:R30"/>
    <mergeCell ref="R32:R33"/>
  </mergeCells>
  <conditionalFormatting sqref="H23:H36 J23:J36 M23:M36 P23:P36 S23:S36">
    <cfRule type="expression" dxfId="2" priority="10">
      <formula>$I23="Tasa o relación"</formula>
    </cfRule>
    <cfRule type="expression" dxfId="1" priority="11">
      <formula>$I23="Porcentaje"</formula>
    </cfRule>
    <cfRule type="expression" dxfId="0" priority="13">
      <formula>$I23="Unidad"</formula>
    </cfRule>
  </conditionalFormatting>
  <dataValidations count="1">
    <dataValidation type="list" allowBlank="1" showInputMessage="1" showErrorMessage="1" sqref="E4">
      <formula1>"Trimestre I,Trimestre II,Trimestre III,Trimestre IV"</formula1>
    </dataValidation>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Reporte Seguimiento</vt:lpstr>
      <vt:lpstr>Evaluación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Marlon Guevara</dc:creator>
  <cp:lastModifiedBy>Administrador</cp:lastModifiedBy>
  <dcterms:created xsi:type="dcterms:W3CDTF">2022-03-09T19:46:36Z</dcterms:created>
  <dcterms:modified xsi:type="dcterms:W3CDTF">2022-05-16T15:47:38Z</dcterms:modified>
</cp:coreProperties>
</file>